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xr:revisionPtr revIDLastSave="883" documentId="8_{5801F0B7-B77D-4E4E-BECE-99A37AF59B82}" xr6:coauthVersionLast="47" xr6:coauthVersionMax="47" xr10:uidLastSave="{E30C8901-E50C-4A2C-93B4-6E6D1C3D8454}"/>
  <bookViews>
    <workbookView xWindow="-98" yWindow="-98" windowWidth="21795" windowHeight="13875" tabRatio="942" activeTab="8" xr2:uid="{00000000-000D-0000-FFFF-FFFF00000000}"/>
  </bookViews>
  <sheets>
    <sheet name="1. Entry- en exittarieven" sheetId="21" r:id="rId1"/>
    <sheet name="Input --&gt;" sheetId="13" r:id="rId2"/>
    <sheet name="2. Parameters" sheetId="24" r:id="rId3"/>
    <sheet name="3. Input nacalculaties" sheetId="59" r:id="rId4"/>
    <sheet name="4. Input capaciteit" sheetId="35" r:id="rId5"/>
    <sheet name="Berekeningen --&gt;" sheetId="15" r:id="rId6"/>
    <sheet name="5. Nacalculaties" sheetId="25" r:id="rId7"/>
    <sheet name="6. Toegestane inkomsten" sheetId="32" r:id="rId8"/>
    <sheet name="7. RPM" sheetId="34" r:id="rId9"/>
    <sheet name="8. Entry- en exittarieven " sheetId="36" r:id="rId10"/>
  </sheet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AF">#REF!</definedName>
    <definedName name="afd">#REF!</definedName>
    <definedName name="afdtennet">#REF!</definedName>
    <definedName name="afwijking">#REF!</definedName>
    <definedName name="AS2DocOpenMode" hidden="1">"AS2DocumentEdit"</definedName>
    <definedName name="Categorie">#REF!</definedName>
    <definedName name="CODE">#REF!</definedName>
    <definedName name="cpi">#REF!</definedName>
    <definedName name="CPI_2005">#REF!</definedName>
    <definedName name="dd">#REF!</definedName>
    <definedName name="DF_GRID_3">#REF!</definedName>
    <definedName name="ee">#REF!</definedName>
    <definedName name="eeee">#REF!</definedName>
    <definedName name="Eigenaar">#REF!</definedName>
    <definedName name="eur">#REF!</definedName>
    <definedName name="factor">#REF!</definedName>
    <definedName name="fik">#REF!</definedName>
    <definedName name="Financiering">#REF!</definedName>
    <definedName name="Jaar">#REF!</definedName>
    <definedName name="Kwartaal">#REF!</definedName>
    <definedName name="METHODE">#REF!</definedName>
    <definedName name="Naam">#REF!</definedName>
    <definedName name="NAAM_NE">#REF!</definedName>
    <definedName name="NAAM_VOL">#REF!</definedName>
    <definedName name="omzet_2000_aanpas_kolom">#REF!</definedName>
    <definedName name="omzet_2000_kolom">#REF!</definedName>
    <definedName name="omzet_2001_kolom">#REF!</definedName>
    <definedName name="PB">#REF!</definedName>
    <definedName name="PC">#REF!</definedName>
    <definedName name="PGcode">#REF!</definedName>
    <definedName name="PLAATS">#REF!</definedName>
    <definedName name="PR_ME_2000">#REF!</definedName>
    <definedName name="Projecteigenaar">#REF!</definedName>
    <definedName name="Projectleider">#REF!</definedName>
    <definedName name="Regio">#REF!</definedName>
    <definedName name="required_x">#REF!</definedName>
    <definedName name="s">#REF!</definedName>
    <definedName name="SAPBEXhrIndnt" hidden="1">"Wide"</definedName>
    <definedName name="SAPsysID" hidden="1">"708C5W7SBKP804JT78WJ0JNKI"</definedName>
    <definedName name="SAPwbID" hidden="1">"ARS"</definedName>
    <definedName name="Spanning">#REF!</definedName>
    <definedName name="Status">#REF!</definedName>
    <definedName name="tarief_factor">#REF!</definedName>
    <definedName name="test">#REF!</definedName>
    <definedName name="TEST0">#REF!</definedName>
    <definedName name="TESTHKEY">#REF!</definedName>
    <definedName name="TESTKEYS">#REF!</definedName>
    <definedName name="TESTVKEY">#REF!</definedName>
    <definedName name="TIPROJ">#REF!</definedName>
    <definedName name="TTTI">#REF!</definedName>
    <definedName name="VerbruikstarRC">#REF!</definedName>
    <definedName name="wac">#REF!</definedName>
    <definedName name="wacc">#REF!</definedName>
    <definedName name="wacc_exc_tax">#REF!</definedName>
    <definedName name="wacc_inc_tax">#REF!</definedName>
    <definedName name="Wv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1" i="36" l="1"/>
  <c r="P41" i="25"/>
  <c r="P35" i="25"/>
  <c r="P34" i="25"/>
  <c r="P29" i="25"/>
  <c r="P24" i="25"/>
  <c r="P17" i="25" l="1"/>
  <c r="P16" i="25" l="1"/>
  <c r="N18" i="34" l="1"/>
  <c r="N15" i="34"/>
  <c r="N16" i="34"/>
  <c r="N13" i="34"/>
  <c r="N12" i="34"/>
  <c r="P36" i="25"/>
  <c r="R21" i="24"/>
  <c r="P18" i="25" l="1"/>
  <c r="P19" i="25" s="1"/>
  <c r="Q20" i="24" l="1"/>
  <c r="R20" i="24" s="1"/>
  <c r="R12" i="25" s="1"/>
  <c r="R30" i="25" l="1"/>
  <c r="N13" i="32" s="1"/>
  <c r="R25" i="25"/>
  <c r="N12" i="32" s="1"/>
  <c r="R37" i="25"/>
  <c r="N14" i="32" s="1"/>
  <c r="R20" i="25"/>
  <c r="N11" i="32" s="1"/>
  <c r="R42" i="25"/>
  <c r="N15" i="32" s="1"/>
  <c r="F77" i="36"/>
  <c r="F78" i="36" s="1"/>
  <c r="N19" i="32" l="1"/>
  <c r="F79" i="36"/>
  <c r="O18" i="24"/>
  <c r="N17" i="24"/>
  <c r="O17" i="24" s="1"/>
  <c r="M16" i="24"/>
  <c r="N16" i="24" s="1"/>
  <c r="O16" i="24" s="1"/>
  <c r="L15" i="24"/>
  <c r="M15" i="24" s="1"/>
  <c r="N15" i="24" s="1"/>
  <c r="O15" i="24" s="1"/>
  <c r="P19" i="24"/>
  <c r="Q19" i="24" s="1"/>
  <c r="R19" i="24" s="1"/>
  <c r="P15" i="24" l="1"/>
  <c r="Q15" i="24" s="1"/>
  <c r="R15" i="24" s="1"/>
  <c r="P16" i="24"/>
  <c r="Q16" i="24" s="1"/>
  <c r="R16" i="24" s="1"/>
  <c r="P18" i="24"/>
  <c r="Q18" i="24" s="1"/>
  <c r="R18" i="24" s="1"/>
  <c r="P17" i="24"/>
  <c r="Q17" i="24" s="1"/>
  <c r="R17" i="24" s="1"/>
  <c r="F22" i="34" l="1"/>
  <c r="F94" i="24" l="1"/>
  <c r="F100" i="24"/>
  <c r="F101" i="24" s="1"/>
  <c r="F72" i="36" l="1"/>
  <c r="F53" i="36"/>
  <c r="F54" i="36"/>
  <c r="F55" i="36"/>
  <c r="F56" i="36"/>
  <c r="F57" i="36"/>
  <c r="F58" i="36"/>
  <c r="F59" i="36"/>
  <c r="F60" i="36"/>
  <c r="F61" i="36"/>
  <c r="F62" i="36"/>
  <c r="F63" i="36"/>
  <c r="F52" i="36"/>
  <c r="F39" i="36"/>
  <c r="F40" i="36"/>
  <c r="F41" i="36"/>
  <c r="F42" i="36"/>
  <c r="F43" i="36"/>
  <c r="F44" i="36"/>
  <c r="F45" i="36"/>
  <c r="F46" i="36"/>
  <c r="F47" i="36"/>
  <c r="F48" i="36"/>
  <c r="F49" i="36"/>
  <c r="F38" i="36"/>
  <c r="F25" i="36"/>
  <c r="F26" i="36"/>
  <c r="F27" i="36"/>
  <c r="F28" i="36"/>
  <c r="F29" i="36"/>
  <c r="F30" i="36"/>
  <c r="F31" i="36"/>
  <c r="F32" i="36"/>
  <c r="F33" i="36"/>
  <c r="F34" i="36"/>
  <c r="F35" i="36"/>
  <c r="F24" i="36"/>
  <c r="F19" i="36"/>
  <c r="F20" i="36"/>
  <c r="F21" i="36"/>
  <c r="F18" i="36"/>
  <c r="F13" i="36"/>
  <c r="F14" i="36"/>
  <c r="F15" i="36"/>
  <c r="F12" i="36"/>
  <c r="F25" i="34"/>
  <c r="F21" i="34"/>
  <c r="P12" i="25" l="1"/>
  <c r="F96" i="24" l="1"/>
  <c r="F69" i="36" s="1"/>
  <c r="F95" i="24"/>
  <c r="F68" i="36" s="1"/>
  <c r="F67" i="36"/>
  <c r="F93" i="24"/>
  <c r="F66" i="36" s="1"/>
  <c r="F26" i="24"/>
  <c r="F26" i="34" s="1"/>
  <c r="Q12" i="25" l="1"/>
  <c r="F74" i="36"/>
  <c r="F73" i="36"/>
  <c r="N30" i="34" l="1"/>
  <c r="N33" i="34" s="1"/>
  <c r="N32" i="34" l="1"/>
  <c r="N37" i="34" s="1"/>
  <c r="N38" i="34" s="1"/>
  <c r="N45" i="34" s="1"/>
  <c r="F86" i="36" s="1"/>
  <c r="N50" i="34" l="1"/>
  <c r="N46" i="34"/>
  <c r="F87" i="36" s="1"/>
  <c r="N42" i="34"/>
  <c r="F83" i="36" s="1"/>
  <c r="N44" i="34"/>
  <c r="F85" i="36" s="1"/>
  <c r="N43" i="34"/>
  <c r="F84" i="36" s="1"/>
  <c r="N51" i="34" l="1"/>
  <c r="N53" i="34" s="1"/>
  <c r="H146" i="36" l="1"/>
  <c r="R157" i="36" l="1"/>
  <c r="P156" i="36"/>
  <c r="R155" i="36"/>
  <c r="R154" i="36"/>
  <c r="P153" i="36"/>
  <c r="R152" i="36"/>
  <c r="R151" i="36"/>
  <c r="P150" i="36"/>
  <c r="R149" i="36"/>
  <c r="R148" i="36"/>
  <c r="P147" i="36"/>
  <c r="R146" i="36"/>
  <c r="N146" i="36"/>
  <c r="Q157" i="36"/>
  <c r="Q155" i="36"/>
  <c r="Q154" i="36"/>
  <c r="Q152" i="36"/>
  <c r="Q151" i="36"/>
  <c r="Q149" i="36"/>
  <c r="Q148" i="36"/>
  <c r="Q146" i="36"/>
  <c r="P157" i="36"/>
  <c r="R156" i="36"/>
  <c r="P155" i="36"/>
  <c r="P154" i="36"/>
  <c r="R153" i="36"/>
  <c r="P152" i="36"/>
  <c r="P151" i="36"/>
  <c r="R150" i="36"/>
  <c r="P149" i="36"/>
  <c r="P148" i="36"/>
  <c r="R147" i="36"/>
  <c r="P146" i="36"/>
  <c r="Q156" i="36"/>
  <c r="O155" i="36"/>
  <c r="Q153" i="36"/>
  <c r="O152" i="36"/>
  <c r="Q150" i="36"/>
  <c r="O149" i="36"/>
  <c r="Q147" i="36"/>
  <c r="O146" i="36"/>
  <c r="K157" i="36"/>
  <c r="L155" i="36"/>
  <c r="K154" i="36"/>
  <c r="L152" i="36"/>
  <c r="K151" i="36"/>
  <c r="L149" i="36"/>
  <c r="K148" i="36"/>
  <c r="I146" i="36"/>
  <c r="J157" i="36"/>
  <c r="L156" i="36"/>
  <c r="K155" i="36"/>
  <c r="J154" i="36"/>
  <c r="L153" i="36"/>
  <c r="K152" i="36"/>
  <c r="J151" i="36"/>
  <c r="L150" i="36"/>
  <c r="K149" i="36"/>
  <c r="J148" i="36"/>
  <c r="L147" i="36"/>
  <c r="L146" i="36"/>
  <c r="K156" i="36"/>
  <c r="J155" i="36"/>
  <c r="K153" i="36"/>
  <c r="J152" i="36"/>
  <c r="K150" i="36"/>
  <c r="J149" i="36"/>
  <c r="K147" i="36"/>
  <c r="K146" i="36"/>
  <c r="L157" i="36"/>
  <c r="J156" i="36"/>
  <c r="I155" i="36"/>
  <c r="L154" i="36"/>
  <c r="J153" i="36"/>
  <c r="I152" i="36"/>
  <c r="L151" i="36"/>
  <c r="J150" i="36"/>
  <c r="I149" i="36"/>
  <c r="L148" i="36"/>
  <c r="J147" i="36"/>
  <c r="J146" i="36"/>
  <c r="L113" i="36"/>
  <c r="L35" i="21" s="1"/>
  <c r="J115" i="36"/>
  <c r="J37" i="21" s="1"/>
  <c r="L119" i="36"/>
  <c r="L41" i="21" s="1"/>
  <c r="L122" i="36"/>
  <c r="L44" i="21" s="1"/>
  <c r="L111" i="36"/>
  <c r="L33" i="21" s="1"/>
  <c r="K121" i="36"/>
  <c r="K43" i="21" s="1"/>
  <c r="J122" i="36"/>
  <c r="J44" i="21" s="1"/>
  <c r="K117" i="36"/>
  <c r="K39" i="21" s="1"/>
  <c r="J118" i="36"/>
  <c r="J40" i="21" s="1"/>
  <c r="J113" i="36"/>
  <c r="J35" i="21" s="1"/>
  <c r="J112" i="36"/>
  <c r="J34" i="21" s="1"/>
  <c r="H67" i="21"/>
  <c r="L118" i="36"/>
  <c r="L40" i="21" s="1"/>
  <c r="K122" i="36"/>
  <c r="K44" i="21" s="1"/>
  <c r="J121" i="36"/>
  <c r="J43" i="21" s="1"/>
  <c r="K114" i="36"/>
  <c r="K36" i="21" s="1"/>
  <c r="J116" i="36"/>
  <c r="J38" i="21" s="1"/>
  <c r="I114" i="36"/>
  <c r="I36" i="21" s="1"/>
  <c r="K112" i="36"/>
  <c r="K34" i="21" s="1"/>
  <c r="J114" i="36"/>
  <c r="J36" i="21" s="1"/>
  <c r="K116" i="36"/>
  <c r="K38" i="21" s="1"/>
  <c r="J117" i="36"/>
  <c r="J39" i="21" s="1"/>
  <c r="J111" i="36"/>
  <c r="J33" i="21" s="1"/>
  <c r="L115" i="36"/>
  <c r="L37" i="21" s="1"/>
  <c r="I117" i="36"/>
  <c r="I39" i="21" s="1"/>
  <c r="J120" i="36"/>
  <c r="J42" i="21" s="1"/>
  <c r="L121" i="36"/>
  <c r="L43" i="21" s="1"/>
  <c r="K115" i="36"/>
  <c r="K37" i="21" s="1"/>
  <c r="L114" i="36"/>
  <c r="L36" i="21" s="1"/>
  <c r="K120" i="36"/>
  <c r="K42" i="21" s="1"/>
  <c r="L120" i="36"/>
  <c r="L42" i="21" s="1"/>
  <c r="K113" i="36"/>
  <c r="K35" i="21" s="1"/>
  <c r="L116" i="36"/>
  <c r="L38" i="21" s="1"/>
  <c r="K118" i="36"/>
  <c r="K40" i="21" s="1"/>
  <c r="L117" i="36"/>
  <c r="L39" i="21" s="1"/>
  <c r="J119" i="36"/>
  <c r="J41" i="21" s="1"/>
  <c r="I111" i="36"/>
  <c r="I33" i="21" s="1"/>
  <c r="K111" i="36"/>
  <c r="K33" i="21" s="1"/>
  <c r="I120" i="36"/>
  <c r="I42" i="21" s="1"/>
  <c r="L112" i="36"/>
  <c r="L34" i="21" s="1"/>
  <c r="K119" i="36"/>
  <c r="K41" i="21" s="1"/>
  <c r="H33" i="21"/>
  <c r="T129" i="36"/>
  <c r="U93" i="36"/>
  <c r="U16" i="21" s="1"/>
  <c r="X93" i="36"/>
  <c r="X16" i="21" s="1"/>
  <c r="R104" i="36"/>
  <c r="R27" i="21" s="1"/>
  <c r="R102" i="36"/>
  <c r="R25" i="21" s="1"/>
  <c r="Q132" i="36"/>
  <c r="Q98" i="36"/>
  <c r="Q21" i="21" s="1"/>
  <c r="P99" i="36"/>
  <c r="P22" i="21" s="1"/>
  <c r="R132" i="36"/>
  <c r="O93" i="36"/>
  <c r="O16" i="21" s="1"/>
  <c r="O138" i="36"/>
  <c r="R99" i="36"/>
  <c r="R22" i="21" s="1"/>
  <c r="Q102" i="36"/>
  <c r="Q25" i="21" s="1"/>
  <c r="R97" i="36"/>
  <c r="R20" i="21" s="1"/>
  <c r="Q138" i="36"/>
  <c r="O99" i="36"/>
  <c r="O22" i="21" s="1"/>
  <c r="R101" i="36"/>
  <c r="R24" i="21" s="1"/>
  <c r="P138" i="36"/>
  <c r="Q101" i="36"/>
  <c r="Q24" i="21" s="1"/>
  <c r="P131" i="36"/>
  <c r="Q96" i="36"/>
  <c r="Q19" i="21" s="1"/>
  <c r="P136" i="36"/>
  <c r="O135" i="36"/>
  <c r="Q134" i="36"/>
  <c r="P102" i="36"/>
  <c r="P25" i="21" s="1"/>
  <c r="Q133" i="36"/>
  <c r="P139" i="36"/>
  <c r="Q97" i="36"/>
  <c r="Q20" i="21" s="1"/>
  <c r="Q130" i="36"/>
  <c r="P129" i="36"/>
  <c r="R94" i="36"/>
  <c r="R17" i="21" s="1"/>
  <c r="N129" i="36"/>
  <c r="Q135" i="36"/>
  <c r="O96" i="36"/>
  <c r="O19" i="21" s="1"/>
  <c r="Q104" i="36"/>
  <c r="Q27" i="21" s="1"/>
  <c r="P133" i="36"/>
  <c r="P132" i="36"/>
  <c r="R98" i="36"/>
  <c r="R21" i="21" s="1"/>
  <c r="Q129" i="36"/>
  <c r="R129" i="36"/>
  <c r="R131" i="36"/>
  <c r="R134" i="36"/>
  <c r="R122" i="36"/>
  <c r="R44" i="21" s="1"/>
  <c r="P116" i="36"/>
  <c r="P38" i="21" s="1"/>
  <c r="O114" i="36"/>
  <c r="O36" i="21" s="1"/>
  <c r="O111" i="36"/>
  <c r="O33" i="21" s="1"/>
  <c r="P111" i="36"/>
  <c r="P33" i="21" s="1"/>
  <c r="P114" i="36"/>
  <c r="P36" i="21" s="1"/>
  <c r="P121" i="36"/>
  <c r="P43" i="21" s="1"/>
  <c r="R116" i="36"/>
  <c r="R38" i="21" s="1"/>
  <c r="N111" i="36"/>
  <c r="N33" i="21" s="1"/>
  <c r="P118" i="36"/>
  <c r="P40" i="21" s="1"/>
  <c r="Q120" i="36"/>
  <c r="Q42" i="21" s="1"/>
  <c r="Q116" i="36"/>
  <c r="Q38" i="21" s="1"/>
  <c r="Q113" i="36"/>
  <c r="Q35" i="21" s="1"/>
  <c r="Q111" i="36"/>
  <c r="Q33" i="21" s="1"/>
  <c r="Q122" i="36"/>
  <c r="Q44" i="21" s="1"/>
  <c r="R112" i="36"/>
  <c r="R34" i="21" s="1"/>
  <c r="P122" i="36"/>
  <c r="P44" i="21" s="1"/>
  <c r="R119" i="36"/>
  <c r="R41" i="21" s="1"/>
  <c r="O120" i="36"/>
  <c r="O42" i="21" s="1"/>
  <c r="Q118" i="36"/>
  <c r="Q40" i="21" s="1"/>
  <c r="Q121" i="36"/>
  <c r="Q43" i="21" s="1"/>
  <c r="P112" i="36"/>
  <c r="P34" i="21" s="1"/>
  <c r="O117" i="36"/>
  <c r="O39" i="21" s="1"/>
  <c r="Q114" i="36"/>
  <c r="Q36" i="21" s="1"/>
  <c r="R113" i="36"/>
  <c r="R35" i="21" s="1"/>
  <c r="Q115" i="36"/>
  <c r="Q37" i="21" s="1"/>
  <c r="Q119" i="36"/>
  <c r="Q41" i="21" s="1"/>
  <c r="R120" i="36"/>
  <c r="R42" i="21" s="1"/>
  <c r="P115" i="36"/>
  <c r="P37" i="21" s="1"/>
  <c r="Q117" i="36"/>
  <c r="Q39" i="21" s="1"/>
  <c r="P119" i="36"/>
  <c r="P41" i="21" s="1"/>
  <c r="Q112" i="36"/>
  <c r="Q34" i="21" s="1"/>
  <c r="R121" i="36"/>
  <c r="R43" i="21" s="1"/>
  <c r="P120" i="36"/>
  <c r="P42" i="21" s="1"/>
  <c r="P113" i="36"/>
  <c r="P35" i="21" s="1"/>
  <c r="R115" i="36"/>
  <c r="R37" i="21" s="1"/>
  <c r="R114" i="36"/>
  <c r="R36" i="21" s="1"/>
  <c r="R111" i="36"/>
  <c r="R33" i="21" s="1"/>
  <c r="R118" i="36"/>
  <c r="R40" i="21" s="1"/>
  <c r="P117" i="36"/>
  <c r="P39" i="21" s="1"/>
  <c r="R117" i="36"/>
  <c r="R39" i="21" s="1"/>
  <c r="X100" i="36"/>
  <c r="X23" i="21" s="1"/>
  <c r="W132" i="36"/>
  <c r="U129" i="36"/>
  <c r="X140" i="36"/>
  <c r="V139" i="36"/>
  <c r="U102" i="36"/>
  <c r="U25" i="21" s="1"/>
  <c r="X94" i="36"/>
  <c r="X17" i="21" s="1"/>
  <c r="W97" i="36"/>
  <c r="W20" i="21" s="1"/>
  <c r="W135" i="36"/>
  <c r="W95" i="36"/>
  <c r="W18" i="21" s="1"/>
  <c r="V131" i="36"/>
  <c r="W139" i="36"/>
  <c r="V93" i="36"/>
  <c r="V16" i="21" s="1"/>
  <c r="W98" i="36"/>
  <c r="W21" i="21" s="1"/>
  <c r="X129" i="36"/>
  <c r="V101" i="36"/>
  <c r="V24" i="21" s="1"/>
  <c r="V140" i="36"/>
  <c r="X99" i="36"/>
  <c r="X22" i="21" s="1"/>
  <c r="V134" i="36"/>
  <c r="X101" i="36"/>
  <c r="X24" i="21" s="1"/>
  <c r="V138" i="36"/>
  <c r="W102" i="36"/>
  <c r="W25" i="21" s="1"/>
  <c r="V97" i="36"/>
  <c r="V20" i="21" s="1"/>
  <c r="X130" i="36"/>
  <c r="W134" i="36"/>
  <c r="W101" i="36"/>
  <c r="W24" i="21" s="1"/>
  <c r="V94" i="36"/>
  <c r="V17" i="21" s="1"/>
  <c r="V103" i="36"/>
  <c r="V26" i="21" s="1"/>
  <c r="X131" i="36"/>
  <c r="X133" i="36"/>
  <c r="W136" i="36"/>
  <c r="W96" i="36"/>
  <c r="W19" i="21" s="1"/>
  <c r="X95" i="36"/>
  <c r="X18" i="21" s="1"/>
  <c r="X96" i="36"/>
  <c r="X19" i="21" s="1"/>
  <c r="W140" i="36"/>
  <c r="V132" i="36"/>
  <c r="W137" i="36"/>
  <c r="U132" i="36"/>
  <c r="X138" i="36"/>
  <c r="V136" i="36"/>
  <c r="V135" i="36"/>
  <c r="X137" i="36"/>
  <c r="U138" i="36"/>
  <c r="X103" i="36"/>
  <c r="X26" i="21" s="1"/>
  <c r="X139" i="36"/>
  <c r="W131" i="36"/>
  <c r="V133" i="36"/>
  <c r="V102" i="36"/>
  <c r="V25" i="21" s="1"/>
  <c r="W104" i="36"/>
  <c r="W27" i="21" s="1"/>
  <c r="W94" i="36"/>
  <c r="W17" i="21" s="1"/>
  <c r="V137" i="36"/>
  <c r="W103" i="36"/>
  <c r="W26" i="21" s="1"/>
  <c r="W138" i="36"/>
  <c r="W129" i="36"/>
  <c r="W130" i="36"/>
  <c r="U99" i="36"/>
  <c r="U22" i="21" s="1"/>
  <c r="W133" i="36"/>
  <c r="X97" i="36"/>
  <c r="X20" i="21" s="1"/>
  <c r="V95" i="36"/>
  <c r="V18" i="21" s="1"/>
  <c r="T93" i="36"/>
  <c r="T16" i="21" s="1"/>
  <c r="U135" i="36"/>
  <c r="X132" i="36"/>
  <c r="X134" i="36"/>
  <c r="V98" i="36"/>
  <c r="V21" i="21" s="1"/>
  <c r="U96" i="36"/>
  <c r="U19" i="21" s="1"/>
  <c r="V129" i="36"/>
  <c r="X136" i="36"/>
  <c r="V96" i="36"/>
  <c r="V19" i="21" s="1"/>
  <c r="W93" i="36"/>
  <c r="W16" i="21" s="1"/>
  <c r="V99" i="36"/>
  <c r="V22" i="21" s="1"/>
  <c r="X104" i="36"/>
  <c r="X27" i="21" s="1"/>
  <c r="X98" i="36"/>
  <c r="X21" i="21" s="1"/>
  <c r="V130" i="36"/>
  <c r="X102" i="36"/>
  <c r="X25" i="21" s="1"/>
  <c r="V104" i="36"/>
  <c r="V27" i="21" s="1"/>
  <c r="X135" i="36"/>
  <c r="V100" i="36"/>
  <c r="V23" i="21" s="1"/>
  <c r="W100" i="36"/>
  <c r="W23" i="21" s="1"/>
  <c r="W99" i="36"/>
  <c r="W22" i="21" s="1"/>
  <c r="Q95" i="36"/>
  <c r="Q18" i="21" s="1"/>
  <c r="P101" i="36"/>
  <c r="P24" i="21" s="1"/>
  <c r="O102" i="36"/>
  <c r="O25" i="21" s="1"/>
  <c r="Q131" i="36"/>
  <c r="P97" i="36"/>
  <c r="P20" i="21" s="1"/>
  <c r="R103" i="36"/>
  <c r="R26" i="21" s="1"/>
  <c r="P95" i="36"/>
  <c r="P18" i="21" s="1"/>
  <c r="R95" i="36"/>
  <c r="R18" i="21" s="1"/>
  <c r="Q103" i="36"/>
  <c r="Q26" i="21" s="1"/>
  <c r="P103" i="36"/>
  <c r="P26" i="21" s="1"/>
  <c r="Q140" i="36"/>
  <c r="Q100" i="36"/>
  <c r="Q23" i="21" s="1"/>
  <c r="P98" i="36"/>
  <c r="P21" i="21" s="1"/>
  <c r="P140" i="36"/>
  <c r="P104" i="36"/>
  <c r="P27" i="21" s="1"/>
  <c r="R135" i="36"/>
  <c r="R138" i="36"/>
  <c r="R137" i="36"/>
  <c r="R136" i="36"/>
  <c r="R93" i="36"/>
  <c r="R16" i="21" s="1"/>
  <c r="Q99" i="36"/>
  <c r="Q22" i="21" s="1"/>
  <c r="P96" i="36"/>
  <c r="P19" i="21" s="1"/>
  <c r="P134" i="36"/>
  <c r="O129" i="36"/>
  <c r="Q94" i="36"/>
  <c r="Q17" i="21" s="1"/>
  <c r="Q137" i="36"/>
  <c r="O132" i="36"/>
  <c r="Q93" i="36"/>
  <c r="Q16" i="21" s="1"/>
  <c r="Q136" i="36"/>
  <c r="P135" i="36"/>
  <c r="R139" i="36"/>
  <c r="Q139" i="36"/>
  <c r="R140" i="36"/>
  <c r="R96" i="36"/>
  <c r="R19" i="21" s="1"/>
  <c r="P93" i="36"/>
  <c r="P16" i="21" s="1"/>
  <c r="N93" i="36"/>
  <c r="N16" i="21" s="1"/>
  <c r="R130" i="36"/>
  <c r="P130" i="36"/>
  <c r="P100" i="36"/>
  <c r="P23" i="21" s="1"/>
  <c r="P137" i="36"/>
  <c r="R100" i="36"/>
  <c r="R23" i="21" s="1"/>
  <c r="R133" i="36"/>
  <c r="P94" i="36"/>
  <c r="P17" i="21" s="1"/>
  <c r="I93" i="36" l="1"/>
  <c r="I16" i="21" s="1"/>
  <c r="R60" i="21"/>
  <c r="O50" i="21"/>
  <c r="P61" i="21"/>
  <c r="V51" i="21"/>
  <c r="W54" i="21"/>
  <c r="V56" i="21"/>
  <c r="P51" i="21"/>
  <c r="P56" i="21"/>
  <c r="O53" i="21"/>
  <c r="P55" i="21"/>
  <c r="R57" i="21"/>
  <c r="Q52" i="21"/>
  <c r="X56" i="21"/>
  <c r="V57" i="21"/>
  <c r="V53" i="21"/>
  <c r="X51" i="21"/>
  <c r="W60" i="21"/>
  <c r="X61" i="21"/>
  <c r="R55" i="21"/>
  <c r="N50" i="21"/>
  <c r="Q55" i="21"/>
  <c r="I70" i="21"/>
  <c r="J74" i="21"/>
  <c r="L78" i="21"/>
  <c r="K71" i="21"/>
  <c r="K77" i="21"/>
  <c r="K70" i="21"/>
  <c r="L74" i="21"/>
  <c r="J78" i="21"/>
  <c r="K72" i="21"/>
  <c r="K78" i="21"/>
  <c r="Q71" i="21"/>
  <c r="Q77" i="21"/>
  <c r="P70" i="21"/>
  <c r="R74" i="21"/>
  <c r="P78" i="21"/>
  <c r="Q72" i="21"/>
  <c r="Q78" i="21"/>
  <c r="R69" i="21"/>
  <c r="R73" i="21"/>
  <c r="P77" i="21"/>
  <c r="R51" i="21"/>
  <c r="R58" i="21"/>
  <c r="X55" i="21"/>
  <c r="W51" i="21"/>
  <c r="V58" i="21"/>
  <c r="V54" i="21"/>
  <c r="U59" i="21"/>
  <c r="X59" i="21"/>
  <c r="W61" i="21"/>
  <c r="W57" i="21"/>
  <c r="V55" i="21"/>
  <c r="X50" i="21"/>
  <c r="V52" i="21"/>
  <c r="U50" i="21"/>
  <c r="R52" i="21"/>
  <c r="P60" i="21"/>
  <c r="O56" i="21"/>
  <c r="P52" i="21"/>
  <c r="Q59" i="21"/>
  <c r="J67" i="21"/>
  <c r="J71" i="21"/>
  <c r="L75" i="21"/>
  <c r="K67" i="21"/>
  <c r="J73" i="21"/>
  <c r="L67" i="21"/>
  <c r="L71" i="21"/>
  <c r="J75" i="21"/>
  <c r="I67" i="21"/>
  <c r="L73" i="21"/>
  <c r="O67" i="21"/>
  <c r="O73" i="21"/>
  <c r="P67" i="21"/>
  <c r="R71" i="21"/>
  <c r="P75" i="21"/>
  <c r="Q67" i="21"/>
  <c r="Q73" i="21"/>
  <c r="N67" i="21"/>
  <c r="R70" i="21"/>
  <c r="P74" i="21"/>
  <c r="R78" i="21"/>
  <c r="R61" i="21"/>
  <c r="Q58" i="21"/>
  <c r="Q61" i="21"/>
  <c r="X57" i="21"/>
  <c r="R54" i="21"/>
  <c r="Q60" i="21"/>
  <c r="Q57" i="21"/>
  <c r="R59" i="21"/>
  <c r="V50" i="21"/>
  <c r="X53" i="21"/>
  <c r="W50" i="21"/>
  <c r="W52" i="21"/>
  <c r="X58" i="21"/>
  <c r="U53" i="21"/>
  <c r="X54" i="21"/>
  <c r="W53" i="21"/>
  <c r="R50" i="21"/>
  <c r="P54" i="21"/>
  <c r="P50" i="21"/>
  <c r="Q54" i="21"/>
  <c r="P57" i="21"/>
  <c r="P59" i="21"/>
  <c r="R53" i="21"/>
  <c r="Q53" i="21"/>
  <c r="J68" i="21"/>
  <c r="L72" i="21"/>
  <c r="I76" i="21"/>
  <c r="K68" i="21"/>
  <c r="K74" i="21"/>
  <c r="L68" i="21"/>
  <c r="J72" i="21"/>
  <c r="K76" i="21"/>
  <c r="K69" i="21"/>
  <c r="K75" i="21"/>
  <c r="Q68" i="21"/>
  <c r="Q74" i="21"/>
  <c r="R68" i="21"/>
  <c r="P72" i="21"/>
  <c r="P76" i="21"/>
  <c r="Q69" i="21"/>
  <c r="Q75" i="21"/>
  <c r="R67" i="21"/>
  <c r="P71" i="21"/>
  <c r="R75" i="21"/>
  <c r="P58" i="21"/>
  <c r="R56" i="21"/>
  <c r="U56" i="21"/>
  <c r="W59" i="21"/>
  <c r="X60" i="21"/>
  <c r="W58" i="21"/>
  <c r="X52" i="21"/>
  <c r="W55" i="21"/>
  <c r="V59" i="21"/>
  <c r="V61" i="21"/>
  <c r="W56" i="21"/>
  <c r="V60" i="21"/>
  <c r="Q50" i="21"/>
  <c r="P53" i="21"/>
  <c r="Q56" i="21"/>
  <c r="Q51" i="21"/>
  <c r="O59" i="21"/>
  <c r="T50" i="21"/>
  <c r="L69" i="21"/>
  <c r="I73" i="21"/>
  <c r="J77" i="21"/>
  <c r="J70" i="21"/>
  <c r="J76" i="21"/>
  <c r="J69" i="21"/>
  <c r="K73" i="21"/>
  <c r="L77" i="21"/>
  <c r="L70" i="21"/>
  <c r="L76" i="21"/>
  <c r="O70" i="21"/>
  <c r="O76" i="21"/>
  <c r="P69" i="21"/>
  <c r="P73" i="21"/>
  <c r="R77" i="21"/>
  <c r="Q70" i="21"/>
  <c r="Q76" i="21"/>
  <c r="P68" i="21"/>
  <c r="R72" i="21"/>
  <c r="R76" i="21"/>
  <c r="I96" i="36"/>
  <c r="I19" i="21" s="1"/>
  <c r="L96" i="36"/>
  <c r="L19" i="21" s="1"/>
  <c r="J138" i="36"/>
  <c r="K102" i="36"/>
  <c r="K25" i="21" s="1"/>
  <c r="J99" i="36"/>
  <c r="J22" i="21" s="1"/>
  <c r="L137" i="36"/>
  <c r="L134" i="36"/>
  <c r="I102" i="36"/>
  <c r="I25" i="21" s="1"/>
  <c r="L102" i="36"/>
  <c r="L25" i="21" s="1"/>
  <c r="J94" i="36"/>
  <c r="J17" i="21" s="1"/>
  <c r="H129" i="36"/>
  <c r="K129" i="36"/>
  <c r="J100" i="36"/>
  <c r="J23" i="21" s="1"/>
  <c r="L98" i="36"/>
  <c r="L21" i="21" s="1"/>
  <c r="J98" i="36"/>
  <c r="J21" i="21" s="1"/>
  <c r="H93" i="36"/>
  <c r="H16" i="21" s="1"/>
  <c r="K135" i="36"/>
  <c r="L129" i="36"/>
  <c r="L138" i="36"/>
  <c r="K95" i="36"/>
  <c r="K18" i="21" s="1"/>
  <c r="J97" i="36"/>
  <c r="J20" i="21" s="1"/>
  <c r="K133" i="36"/>
  <c r="L99" i="36"/>
  <c r="L22" i="21" s="1"/>
  <c r="J139" i="36"/>
  <c r="K97" i="36"/>
  <c r="K20" i="21" s="1"/>
  <c r="J135" i="36"/>
  <c r="J104" i="36"/>
  <c r="J27" i="21" s="1"/>
  <c r="K104" i="36"/>
  <c r="K27" i="21" s="1"/>
  <c r="J103" i="36"/>
  <c r="J26" i="21" s="1"/>
  <c r="J93" i="36"/>
  <c r="J16" i="21" s="1"/>
  <c r="L136" i="36"/>
  <c r="L95" i="36"/>
  <c r="L18" i="21" s="1"/>
  <c r="J137" i="36"/>
  <c r="K138" i="36"/>
  <c r="K140" i="36"/>
  <c r="J102" i="36"/>
  <c r="J25" i="21" s="1"/>
  <c r="K132" i="36"/>
  <c r="L140" i="36"/>
  <c r="K136" i="36"/>
  <c r="J96" i="36"/>
  <c r="J19" i="21" s="1"/>
  <c r="J134" i="36"/>
  <c r="J136" i="36"/>
  <c r="L139" i="36"/>
  <c r="I132" i="36"/>
  <c r="L93" i="36"/>
  <c r="L16" i="21" s="1"/>
  <c r="K100" i="36"/>
  <c r="K23" i="21" s="1"/>
  <c r="L97" i="36"/>
  <c r="L20" i="21" s="1"/>
  <c r="J140" i="36"/>
  <c r="I129" i="36"/>
  <c r="J101" i="36"/>
  <c r="J24" i="21" s="1"/>
  <c r="L103" i="36"/>
  <c r="L26" i="21" s="1"/>
  <c r="K96" i="36"/>
  <c r="K19" i="21" s="1"/>
  <c r="J95" i="36"/>
  <c r="J18" i="21" s="1"/>
  <c r="L135" i="36"/>
  <c r="L94" i="36"/>
  <c r="L17" i="21" s="1"/>
  <c r="K98" i="36"/>
  <c r="K21" i="21" s="1"/>
  <c r="J131" i="36"/>
  <c r="L133" i="36"/>
  <c r="K130" i="36"/>
  <c r="L104" i="36"/>
  <c r="L27" i="21" s="1"/>
  <c r="K139" i="36"/>
  <c r="K101" i="36"/>
  <c r="K24" i="21" s="1"/>
  <c r="J129" i="36"/>
  <c r="K137" i="36"/>
  <c r="I99" i="36"/>
  <c r="I22" i="21" s="1"/>
  <c r="K103" i="36"/>
  <c r="K26" i="21" s="1"/>
  <c r="K131" i="36"/>
  <c r="L101" i="36"/>
  <c r="L24" i="21" s="1"/>
  <c r="K134" i="36"/>
  <c r="I138" i="36"/>
  <c r="K94" i="36"/>
  <c r="K17" i="21" s="1"/>
  <c r="J133" i="36"/>
  <c r="L130" i="36"/>
  <c r="L132" i="36"/>
  <c r="J130" i="36"/>
  <c r="K93" i="36"/>
  <c r="K16" i="21" s="1"/>
  <c r="L131" i="36"/>
  <c r="K99" i="36"/>
  <c r="K22" i="21" s="1"/>
  <c r="L100" i="36"/>
  <c r="L23" i="21" s="1"/>
  <c r="J132" i="36"/>
  <c r="I135" i="36"/>
  <c r="K58" i="21" l="1"/>
  <c r="I56" i="21"/>
  <c r="L56" i="21"/>
  <c r="J55" i="21"/>
  <c r="K61" i="21"/>
  <c r="L57" i="21"/>
  <c r="J60" i="21"/>
  <c r="K50" i="21"/>
  <c r="L58" i="21"/>
  <c r="J59" i="21"/>
  <c r="L53" i="21"/>
  <c r="K60" i="21"/>
  <c r="K52" i="21"/>
  <c r="J61" i="21"/>
  <c r="J53" i="21"/>
  <c r="J54" i="21"/>
  <c r="K55" i="21"/>
  <c r="J50" i="21"/>
  <c r="K51" i="21"/>
  <c r="J52" i="21"/>
  <c r="I53" i="21"/>
  <c r="L61" i="21"/>
  <c r="K59" i="21"/>
  <c r="L50" i="21"/>
  <c r="I59" i="21"/>
  <c r="L51" i="21"/>
  <c r="J51" i="21"/>
  <c r="L54" i="21"/>
  <c r="L60" i="21"/>
  <c r="K53" i="21"/>
  <c r="J58" i="21"/>
  <c r="J56" i="21"/>
  <c r="K56" i="21"/>
  <c r="H50" i="21"/>
  <c r="L52" i="21"/>
  <c r="I50" i="21"/>
  <c r="J57" i="21"/>
  <c r="K57" i="21"/>
  <c r="K54" i="21"/>
  <c r="L59" i="21"/>
  <c r="L55"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sharedStrings.xml><?xml version="1.0" encoding="utf-8"?>
<sst xmlns="http://schemas.openxmlformats.org/spreadsheetml/2006/main" count="809" uniqueCount="180">
  <si>
    <t>Wettelijke rente</t>
  </si>
  <si>
    <t>Tarievencode gas</t>
  </si>
  <si>
    <t>Beschrijving resultaat</t>
  </si>
  <si>
    <t xml:space="preserve">Op dit tabblad worden de reserveringsprijzen opgehaald vanuit het berekeningstabblad 
"entry- en exittarieven".
De tarieven worden vastgesteld op 8 decimalen, maar worden weergegeven op 3 of 5 decimalen. Door op de cel te klikken kunnen alle decimalen zichtbaar worden gemaakt.
De ACM publiceert een apart tabblad op haar website met daarin de tarieven met 8 decimalen
</t>
  </si>
  <si>
    <t>Toelichting bij bijzonderheden</t>
  </si>
  <si>
    <t>Gekozen punt voor de tarieven van afschakelbare capaciteit</t>
  </si>
  <si>
    <t>Alle overige entry- en exitpunten</t>
  </si>
  <si>
    <t>Omschrijving</t>
  </si>
  <si>
    <t>Reserveringsprijzen entry (voor interconnectionpunten)</t>
  </si>
  <si>
    <t>Niet-storage</t>
  </si>
  <si>
    <t>Storage</t>
  </si>
  <si>
    <t>LNG-faciliteiten</t>
  </si>
  <si>
    <t>Te betalen prijzen entry (voor binnenlandse entrypunten)</t>
  </si>
  <si>
    <t>Jaar</t>
  </si>
  <si>
    <t>Kwartaal</t>
  </si>
  <si>
    <t>Maand</t>
  </si>
  <si>
    <t>Dag</t>
  </si>
  <si>
    <t>Within-day</t>
  </si>
  <si>
    <t>EUR/kWh/uur/jaar</t>
  </si>
  <si>
    <t>EUR/kWh/uur/kwartaal</t>
  </si>
  <si>
    <t>EUR/kWh/uur/maand</t>
  </si>
  <si>
    <t>EUR/kWh/uur/dag</t>
  </si>
  <si>
    <t>EUR/kWh/uur/uur</t>
  </si>
  <si>
    <t>Januari</t>
  </si>
  <si>
    <t>Februari</t>
  </si>
  <si>
    <t>Maart</t>
  </si>
  <si>
    <t>April</t>
  </si>
  <si>
    <t>Mei</t>
  </si>
  <si>
    <t>Juni</t>
  </si>
  <si>
    <t>Juli</t>
  </si>
  <si>
    <t>Augustus</t>
  </si>
  <si>
    <t>September</t>
  </si>
  <si>
    <t>Oktober</t>
  </si>
  <si>
    <t>November</t>
  </si>
  <si>
    <t>December</t>
  </si>
  <si>
    <t>Reserveringsprijzen exit (voor interconnectionpunten)</t>
  </si>
  <si>
    <t>Te betalen prijzen exit (voor binnenlandse exitpunten)</t>
  </si>
  <si>
    <t>Reserveringsprijzen afschakelbare capaciteit entry (voor interconnectionpunten)</t>
  </si>
  <si>
    <t>Te betalen prijzen  afschakelbare capaciteit entry (voor binnenlandse entrypunten)</t>
  </si>
  <si>
    <t>Reserveringsprijzen afschakelbare capaciteit exit (voor interconnectionpunten)</t>
  </si>
  <si>
    <t>Te betalen prijzen  afschakelbare capaciteit exit (voor binnenlandse exitpunten)</t>
  </si>
  <si>
    <t>Tabblad 2 - Parameters</t>
  </si>
  <si>
    <t>Beschrijving gegevens</t>
  </si>
  <si>
    <t xml:space="preserve">Op dit tabblad worden alle relevante parameters weergegeven. In kolom T worden de bronnen weergegeven. </t>
  </si>
  <si>
    <t>Eenheid</t>
  </si>
  <si>
    <t>Constante</t>
  </si>
  <si>
    <t>Bronverwijzing</t>
  </si>
  <si>
    <t>Opmerking</t>
  </si>
  <si>
    <t>%</t>
  </si>
  <si>
    <t>Van 2020 naar jaar</t>
  </si>
  <si>
    <t>Van 2021 naar jaar</t>
  </si>
  <si>
    <t>Van 2022 naar jaar</t>
  </si>
  <si>
    <t>Van 2023 naar jaar</t>
  </si>
  <si>
    <t>Van 2024 naar jaar</t>
  </si>
  <si>
    <t>Van 2025 naar jaar</t>
  </si>
  <si>
    <t>Van 2026 naar jaar</t>
  </si>
  <si>
    <t>Heffingsrente</t>
  </si>
  <si>
    <t>DNB, vanaf 2025 berekening ACM o.b.v. ECB</t>
  </si>
  <si>
    <t>Vanaf 2025 gebruikt de ACM een actuelere en specifiekere schatting voor de heffingsrente, gebaseerd op de meest recent beschikbare gegevens. De DNB stelt de wettelijke rente vast door de meest recente ECB referentierente te verhogen met 2,25 %-punt en dit (naar boven) naar de de dichtstbijzijnde halve of hele procentpunt. De meest recente ECB-rente is 2,4%, waarmee we de heffingsrente voor 2026 dus op 2,40+2,25=4,65, afgerond 5% vaststellen.</t>
  </si>
  <si>
    <t>1 + heffingsrente</t>
  </si>
  <si>
    <t>1+heffingsrente</t>
  </si>
  <si>
    <t>Entry-exitverdeling</t>
  </si>
  <si>
    <t>Aandeel toegestane inkomsten entry</t>
  </si>
  <si>
    <t>Aandeel toegestane inkomsten exit</t>
  </si>
  <si>
    <t>Kortingen</t>
  </si>
  <si>
    <t>Gasopslagkorting</t>
  </si>
  <si>
    <t>Korting LNG-faciliteiten</t>
  </si>
  <si>
    <t>Multiplicatoren</t>
  </si>
  <si>
    <t>Multiplicator kwartaalcapaciteitsproduct</t>
  </si>
  <si>
    <t>Multiplicator maandcapaciteitsproduct</t>
  </si>
  <si>
    <t>Multiplicator dagcapaciteitsproduct</t>
  </si>
  <si>
    <t>Multiplicator within-day-capaciteitsproduct</t>
  </si>
  <si>
    <t>Seizoensfactoren</t>
  </si>
  <si>
    <t>Seizoensfactor kwartaalcapaciteitsproducten</t>
  </si>
  <si>
    <t>Januari - maart</t>
  </si>
  <si>
    <t>April - juni</t>
  </si>
  <si>
    <t>Juli - september</t>
  </si>
  <si>
    <t>Oktober - december</t>
  </si>
  <si>
    <t>Seizoensfactor maandcapaciteitsproducten</t>
  </si>
  <si>
    <r>
      <t xml:space="preserve">Seizoensfactor dag- en </t>
    </r>
    <r>
      <rPr>
        <b/>
        <i/>
        <sz val="10"/>
        <rFont val="Arial"/>
        <family val="2"/>
      </rPr>
      <t>within-day-</t>
    </r>
    <r>
      <rPr>
        <b/>
        <sz val="10"/>
        <rFont val="Arial"/>
        <family val="2"/>
      </rPr>
      <t>capaciteitsproducten</t>
    </r>
  </si>
  <si>
    <t>Aantal dagen/uren per capaciteitsproduct</t>
  </si>
  <si>
    <t>Aantal dagen per maand in het jaar 2027</t>
  </si>
  <si>
    <t>Aantal dagen per kwartaal in het jaar 2027</t>
  </si>
  <si>
    <t>Aantal dagen en uren per jaar in het jaar 2027</t>
  </si>
  <si>
    <t>Aantal uren per dag</t>
  </si>
  <si>
    <t>Aantal dagen per jaar</t>
  </si>
  <si>
    <t>Aantal uren per jaar</t>
  </si>
  <si>
    <t>Korting afschakelbare capaciteit</t>
  </si>
  <si>
    <t>Entry</t>
  </si>
  <si>
    <t>301576_VIP BENE-L</t>
  </si>
  <si>
    <t>301568_VIP TTF-THE-L</t>
  </si>
  <si>
    <t>301546_VIP BENE</t>
  </si>
  <si>
    <t>301453_OUDE STATENZIJL (EWE JEMGUM)</t>
  </si>
  <si>
    <t>301401_OUDE STATENZIJL (ETZEL FREYA H)</t>
  </si>
  <si>
    <t>301400_OUDE STATENZIJL (ETZEL-CRYSTAL-H)</t>
  </si>
  <si>
    <t>301391_OUDE STATENZIJL (SEFE storage)</t>
  </si>
  <si>
    <t>301360_OUDE STATENZIJL (ETZEL EKB H)</t>
  </si>
  <si>
    <t>301348_BERGERMEER (TAQA-UGS)</t>
  </si>
  <si>
    <t>301345_ROTTERDAM (GATE)</t>
  </si>
  <si>
    <t>301320_ZUIDWENDING (UGS)</t>
  </si>
  <si>
    <t>301116_NORG (NAM-UGS)</t>
  </si>
  <si>
    <t>301114_GRIJPSKERK (NAM-UGS)</t>
  </si>
  <si>
    <t>300131_HILVARENBEEK (FLUXYS)</t>
  </si>
  <si>
    <t>Exit</t>
  </si>
  <si>
    <t>2017</t>
  </si>
  <si>
    <t>2018</t>
  </si>
  <si>
    <t>2019</t>
  </si>
  <si>
    <t>EUR, pp jaar</t>
  </si>
  <si>
    <t>GTS</t>
  </si>
  <si>
    <t>Op dit tabblad kan GTS de schatting van de gecontracteerde capaciteit 
opgeven.</t>
  </si>
  <si>
    <t>Voorspelde gecontracteerde capaciteit</t>
  </si>
  <si>
    <t>Voorspelde gecontracteerde capaciteit entry</t>
  </si>
  <si>
    <t>kWh/uur/jaar</t>
  </si>
  <si>
    <t>Voorspelde gecontracteerde capaciteit exit</t>
  </si>
  <si>
    <t>Voorspelde gecontracteerde capaciteit entry gasopslag</t>
  </si>
  <si>
    <t>Voorspelde gecontracteerde capaciteit exit gasopslag</t>
  </si>
  <si>
    <t>Voorspelde gecontracteerde capaciteit entry LNG-faciliteiten</t>
  </si>
  <si>
    <t>Beschrijving berekening</t>
  </si>
  <si>
    <t>Ophalen parameters</t>
  </si>
  <si>
    <t>1+ heffingsrente</t>
  </si>
  <si>
    <t xml:space="preserve">Op dit tabblad worden de nacalculaties inclusief heffingsrente berekend. 
</t>
  </si>
  <si>
    <t xml:space="preserve">Verschil </t>
  </si>
  <si>
    <t>Nacalculeren excl. heffingsrente</t>
  </si>
  <si>
    <t>Nacalculeren incl. heffingsrente</t>
  </si>
  <si>
    <t>Toegestane inkomsten</t>
  </si>
  <si>
    <t xml:space="preserve">Toegestane inkomsten </t>
  </si>
  <si>
    <t>Ophalen gegevens</t>
  </si>
  <si>
    <t>Referentieprijzen vóór aanpassingen</t>
  </si>
  <si>
    <t>Referentieprijs entry vóór aanpassingen</t>
  </si>
  <si>
    <t>EUR/kWh/uur/jaar, pp jaar</t>
  </si>
  <si>
    <t>Referentieprijs exit vóór aanpassingen</t>
  </si>
  <si>
    <t>Constante voor herschaling</t>
  </si>
  <si>
    <t>Inkomstenverlies gasopslagkorting en korting LNG-faciliteiten</t>
  </si>
  <si>
    <t>Herschalingsfactor</t>
  </si>
  <si>
    <t>Referentieprijzen na aanpassingen</t>
  </si>
  <si>
    <t>Referentieprijs entry na aanpassingen niet gasopslag</t>
  </si>
  <si>
    <t>Referentieprijs exit na aanpassingen niet gasopslag</t>
  </si>
  <si>
    <t>Referentieprijs entry na aanpassingen gasopslag</t>
  </si>
  <si>
    <t>Referentieprijs exit na aanpassingen gasopslag</t>
  </si>
  <si>
    <t>Referentieprijs entry na aanpassingen LNG-faciliteiten</t>
  </si>
  <si>
    <t>Controle op tariefaanpassingen</t>
  </si>
  <si>
    <t>Omzet voor aanpassingen</t>
  </si>
  <si>
    <t>Omzet na aanpassingen</t>
  </si>
  <si>
    <t>Omzet voor aanpassingen = omzet na aanpassingen?</t>
  </si>
  <si>
    <t>Gekozen punt voor korting afschakelen</t>
  </si>
  <si>
    <t>Korting voor afschakelbare capaciteit entry</t>
  </si>
  <si>
    <t>Korting voor afschakelbare capaciteit exit</t>
  </si>
  <si>
    <t>Referentieprijzen na aanpassingen (onafgerond)</t>
  </si>
  <si>
    <t>EUR/kWh/uur/jaar, pp 2027</t>
  </si>
  <si>
    <t>De within-day tarieven worden naar boven afgerond, zodat een 24-uurs within-day product niet goedkoper is dan een dag-product.</t>
  </si>
  <si>
    <t>Te betalen prijzen exit (voor binnenlandse entrypunten)</t>
  </si>
  <si>
    <t>Te betalen prijzen afschakelbare capaciteit entry (voor binnenlandse entrypunten)</t>
  </si>
  <si>
    <t>Reserveringsprijzen afschakelbare capaciteit exit (voor interconnection punten)</t>
  </si>
  <si>
    <t xml:space="preserve">Tabblad 3 - Input nacalculaties </t>
  </si>
  <si>
    <t>Op dit tabblad wordt de benodigde informatie voor de nacalculaties weergegeven.</t>
  </si>
  <si>
    <t>Toegestane inkomsten 2025</t>
  </si>
  <si>
    <t>Gerealiseerde inkomsten 2025</t>
  </si>
  <si>
    <t>Neutraliteitsheffing</t>
  </si>
  <si>
    <t>Kosten vergoed door neutraliteitsheffing (artikel 4.1.4.5 transportcode Gas LNB)</t>
  </si>
  <si>
    <t>Kosten vergoed door neutraliteitsheffing (artikel 4.1.4.6 transportcode Gas LNB)</t>
  </si>
  <si>
    <t>Einde dag verrekening (artikel 4.1.7 transportcode Gas LNB)</t>
  </si>
  <si>
    <t>Kosten vergoed door neutraliteitsheffing (wanbetaling gecorrigeerd voor nagekomen opbrengsten)</t>
  </si>
  <si>
    <t>Kosten 2025 vergoed door neutraliteitsheffing</t>
  </si>
  <si>
    <t>Opbrengsten 2025 uit einde dag verrekening</t>
  </si>
  <si>
    <t>Opbrengsten 2025 uit VOB (exchange charge)</t>
  </si>
  <si>
    <t>Neutraliteitsheffing 2025</t>
  </si>
  <si>
    <t>Reguleringsdata 2025</t>
  </si>
  <si>
    <t>Tabblad 4 - Input voorspelde gecontracteerde capaciteit</t>
  </si>
  <si>
    <t>Som</t>
  </si>
  <si>
    <t>Tabblad 5 - Nacalculaties</t>
  </si>
  <si>
    <t>Tabblad 6 - Toegestane inkomsten</t>
  </si>
  <si>
    <t>Op dit tabblad worden de toegestane inkomsten berekend.</t>
  </si>
  <si>
    <t>Nacalculaties</t>
  </si>
  <si>
    <t>Einde dag verrekening en VOB (artikel 4.1.7 transportcode Gas LNB)</t>
  </si>
  <si>
    <t>Op dit tabblad worden de referentieprijzen berekend</t>
  </si>
  <si>
    <t>Op dit tabblad worden de entry- en exittarieven berekend.</t>
  </si>
  <si>
    <t>Tabblad 7 - Referentieprijsmethodologie</t>
  </si>
  <si>
    <t>Tabblad 1 - Entry- en exittarieven Neutraliteitsheffing</t>
  </si>
  <si>
    <t>De ACM heeft op verschillende entry- en exitpunten verschillende kortingen voor afschakelbare capaciteit vastgesteld, gebaseerd op de gerealiseerde kans op afschakelen. In de roze gemarkeerde cel hiernaast kan u middels een dropdownmenu selecteren voor welk punt u de tarieven wil berekenen.</t>
  </si>
  <si>
    <t>Tabblad 8 - Entry- en exittarieven Neutraliteitsheffing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</si>
</sst>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2">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0.00000000"/>
    <numFmt numFmtId="266" formatCode="0.0000000000"/>
    <numFmt numFmtId="267" formatCode="_ * #,##0.00000_ ;_ * \-#,##0.00000_ ;_ * &quot;-&quot;??_ ;_ @_ "/>
    <numFmt numFmtId="268" formatCode="_ * #,##0.0_ ;_ * \-#,##0.0_ ;_ * &quot;-&quot;??_ ;_ @_ "/>
    <numFmt numFmtId="270" formatCode="_ * #,##0.00000000_ ;_ * \-#,##0.00000000_ ;_ * &quot;-&quot;??_ ;_ @_ "/>
    <numFmt numFmtId="271" formatCode="_ * #,##0.0000000_ ;_ * \-#,##0.0000000_ ;_ * &quot;-&quot;???????_ ;_ @_ "/>
    <numFmt numFmtId="272" formatCode="_ * #,##0.0000_ ;_ * \-#,##0.0000_ ;_ * &quot;-&quot;???_ ;_ @_ "/>
  </numFmts>
  <fonts count="257">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b/>
      <sz val="18"/>
      <color rgb="FFFF0000"/>
      <name val="Arial"/>
      <family val="2"/>
    </font>
  </fonts>
  <fills count="15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rgb="FF99FF99"/>
        <bgColor indexed="64"/>
      </patternFill>
    </fill>
  </fills>
  <borders count="7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s>
  <cellStyleXfs count="50036">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20" borderId="1">
      <alignment vertical="top"/>
    </xf>
    <xf numFmtId="49" fontId="7" fillId="0" borderId="0">
      <alignment vertical="top"/>
    </xf>
    <xf numFmtId="43" fontId="6" fillId="13" borderId="0">
      <alignment vertical="top"/>
    </xf>
    <xf numFmtId="43" fontId="6" fillId="12" borderId="0">
      <alignment vertical="top"/>
    </xf>
    <xf numFmtId="43" fontId="6" fillId="10" borderId="0">
      <alignment vertical="top"/>
    </xf>
    <xf numFmtId="43" fontId="6" fillId="6" borderId="0">
      <alignment vertical="top"/>
    </xf>
    <xf numFmtId="43" fontId="6" fillId="8" borderId="0">
      <alignment vertical="top"/>
    </xf>
    <xf numFmtId="43" fontId="6" fillId="14" borderId="0">
      <alignment vertical="top"/>
    </xf>
    <xf numFmtId="49" fontId="11" fillId="0" borderId="0">
      <alignment vertical="top"/>
    </xf>
    <xf numFmtId="49" fontId="10" fillId="0" borderId="0">
      <alignment vertical="top"/>
    </xf>
    <xf numFmtId="0" fontId="16" fillId="16" borderId="4" applyNumberFormat="0" applyAlignment="0" applyProtection="0"/>
    <xf numFmtId="0" fontId="17" fillId="17" borderId="5" applyNumberFormat="0" applyAlignment="0" applyProtection="0"/>
    <xf numFmtId="0" fontId="18" fillId="17" borderId="4" applyNumberFormat="0" applyAlignment="0" applyProtection="0"/>
    <xf numFmtId="0" fontId="19" fillId="0" borderId="6" applyNumberFormat="0" applyFill="0" applyAlignment="0" applyProtection="0"/>
    <xf numFmtId="0" fontId="13" fillId="18" borderId="7" applyNumberFormat="0" applyAlignment="0" applyProtection="0"/>
    <xf numFmtId="0" fontId="15" fillId="19" borderId="8"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9" fillId="44" borderId="0" applyNumberFormat="0" applyBorder="0" applyAlignment="0" applyProtection="0"/>
    <xf numFmtId="0" fontId="30" fillId="0" borderId="0" applyNumberFormat="0" applyFill="0" applyBorder="0" applyAlignment="0" applyProtection="0"/>
    <xf numFmtId="49" fontId="21" fillId="0" borderId="0" applyFill="0" applyBorder="0" applyAlignment="0" applyProtection="0"/>
    <xf numFmtId="43" fontId="6" fillId="45" borderId="0" applyNumberFormat="0">
      <alignment vertical="top"/>
    </xf>
    <xf numFmtId="43" fontId="6" fillId="12" borderId="0" applyFont="0" applyFill="0" applyBorder="0" applyAlignment="0" applyProtection="0">
      <alignment vertical="top"/>
    </xf>
    <xf numFmtId="10" fontId="6" fillId="0" borderId="0" applyFont="0" applyFill="0" applyBorder="0" applyAlignment="0" applyProtection="0">
      <alignment vertical="top"/>
    </xf>
    <xf numFmtId="0" fontId="33" fillId="0" borderId="0"/>
    <xf numFmtId="0" fontId="37" fillId="0" borderId="0"/>
    <xf numFmtId="0" fontId="6"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2" fillId="58" borderId="0" applyNumberFormat="0" applyBorder="0" applyAlignment="0" applyProtection="0"/>
    <xf numFmtId="0" fontId="42" fillId="59" borderId="0" applyNumberFormat="0" applyBorder="0" applyAlignment="0" applyProtection="0"/>
    <xf numFmtId="0" fontId="41" fillId="60" borderId="0" applyNumberFormat="0" applyBorder="0" applyAlignment="0" applyProtection="0"/>
    <xf numFmtId="0" fontId="41" fillId="61" borderId="0" applyNumberFormat="0" applyBorder="0" applyAlignment="0" applyProtection="0"/>
    <xf numFmtId="0" fontId="42" fillId="62" borderId="0" applyNumberFormat="0" applyBorder="0" applyAlignment="0" applyProtection="0"/>
    <xf numFmtId="0" fontId="42" fillId="63"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2" fillId="66" borderId="0" applyNumberFormat="0" applyBorder="0" applyAlignment="0" applyProtection="0"/>
    <xf numFmtId="0" fontId="42" fillId="67" borderId="0" applyNumberFormat="0" applyBorder="0" applyAlignment="0" applyProtection="0"/>
    <xf numFmtId="0" fontId="41" fillId="68" borderId="0" applyNumberFormat="0" applyBorder="0" applyAlignment="0" applyProtection="0"/>
    <xf numFmtId="0" fontId="41" fillId="69" borderId="0" applyNumberFormat="0" applyBorder="0" applyAlignment="0" applyProtection="0"/>
    <xf numFmtId="0" fontId="42" fillId="62" borderId="0" applyNumberFormat="0" applyBorder="0" applyAlignment="0" applyProtection="0"/>
    <xf numFmtId="0" fontId="42" fillId="70" borderId="0" applyNumberFormat="0" applyBorder="0" applyAlignment="0" applyProtection="0"/>
    <xf numFmtId="0" fontId="41" fillId="63" borderId="0" applyNumberFormat="0" applyBorder="0" applyAlignment="0" applyProtection="0"/>
    <xf numFmtId="0" fontId="41" fillId="60" borderId="0" applyNumberFormat="0" applyBorder="0" applyAlignment="0" applyProtection="0"/>
    <xf numFmtId="0" fontId="42" fillId="71" borderId="0" applyNumberFormat="0" applyBorder="0" applyAlignment="0" applyProtection="0"/>
    <xf numFmtId="0" fontId="42" fillId="72"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2" fillId="74" borderId="0" applyNumberFormat="0" applyBorder="0" applyAlignment="0" applyProtection="0"/>
    <xf numFmtId="0" fontId="42" fillId="75" borderId="0" applyNumberFormat="0" applyBorder="0" applyAlignment="0" applyProtection="0"/>
    <xf numFmtId="0" fontId="41" fillId="76" borderId="0" applyNumberFormat="0" applyBorder="0" applyAlignment="0" applyProtection="0"/>
    <xf numFmtId="0" fontId="46" fillId="79" borderId="0" applyNumberFormat="0" applyBorder="0" applyAlignment="0" applyProtection="0"/>
    <xf numFmtId="0" fontId="46" fillId="80" borderId="0" applyNumberFormat="0" applyBorder="0" applyAlignment="0" applyProtection="0"/>
    <xf numFmtId="0" fontId="46" fillId="81" borderId="0" applyNumberFormat="0" applyBorder="0" applyAlignment="0" applyProtection="0"/>
    <xf numFmtId="169" fontId="47"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96" borderId="26" applyNumberFormat="0">
      <protection locked="0"/>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4" fontId="62" fillId="96" borderId="15" applyNumberFormat="0" applyProtection="0">
      <alignment horizontal="right" vertical="center"/>
    </xf>
    <xf numFmtId="0" fontId="6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0" fillId="103" borderId="0" applyNumberFormat="0" applyBorder="0" applyAlignment="0" applyProtection="0"/>
    <xf numFmtId="0" fontId="70" fillId="85" borderId="0" applyNumberFormat="0" applyBorder="0" applyAlignment="0" applyProtection="0"/>
    <xf numFmtId="0" fontId="70" fillId="82" borderId="0" applyNumberFormat="0" applyBorder="0" applyAlignment="0" applyProtection="0"/>
    <xf numFmtId="0" fontId="70" fillId="104" borderId="0" applyNumberFormat="0" applyBorder="0" applyAlignment="0" applyProtection="0"/>
    <xf numFmtId="0" fontId="70" fillId="105" borderId="0" applyNumberFormat="0" applyBorder="0" applyAlignment="0" applyProtection="0"/>
    <xf numFmtId="0" fontId="70" fillId="50" borderId="0" applyNumberFormat="0" applyBorder="0" applyAlignment="0" applyProtection="0"/>
    <xf numFmtId="0" fontId="70" fillId="95" borderId="0" applyNumberFormat="0" applyBorder="0" applyAlignment="0" applyProtection="0"/>
    <xf numFmtId="0" fontId="70" fillId="106" borderId="0" applyNumberFormat="0" applyBorder="0" applyAlignment="0" applyProtection="0"/>
    <xf numFmtId="0" fontId="70" fillId="92" borderId="0" applyNumberFormat="0" applyBorder="0" applyAlignment="0" applyProtection="0"/>
    <xf numFmtId="0" fontId="70" fillId="104" borderId="0" applyNumberFormat="0" applyBorder="0" applyAlignment="0" applyProtection="0"/>
    <xf numFmtId="0" fontId="70" fillId="95" borderId="0" applyNumberFormat="0" applyBorder="0" applyAlignment="0" applyProtection="0"/>
    <xf numFmtId="0" fontId="70" fillId="56" borderId="0" applyNumberFormat="0" applyBorder="0" applyAlignment="0" applyProtection="0"/>
    <xf numFmtId="0" fontId="71" fillId="107" borderId="0" applyNumberFormat="0" applyBorder="0" applyAlignment="0" applyProtection="0"/>
    <xf numFmtId="0" fontId="71" fillId="106" borderId="0" applyNumberFormat="0" applyBorder="0" applyAlignment="0" applyProtection="0"/>
    <xf numFmtId="0" fontId="71" fillId="9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0" borderId="0" applyNumberFormat="0" applyBorder="0" applyAlignment="0" applyProtection="0"/>
    <xf numFmtId="0" fontId="71" fillId="109" borderId="0" applyNumberFormat="0" applyBorder="0" applyAlignment="0" applyProtection="0"/>
    <xf numFmtId="0" fontId="71" fillId="89" borderId="0" applyNumberFormat="0" applyBorder="0" applyAlignment="0" applyProtection="0"/>
    <xf numFmtId="0" fontId="71" fillId="5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1" borderId="0" applyNumberFormat="0" applyBorder="0" applyAlignment="0" applyProtection="0"/>
    <xf numFmtId="0" fontId="72" fillId="51" borderId="23" applyNumberFormat="0" applyAlignment="0" applyProtection="0"/>
    <xf numFmtId="0" fontId="56" fillId="85" borderId="0" applyNumberFormat="0" applyBorder="0" applyAlignment="0" applyProtection="0"/>
    <xf numFmtId="0" fontId="73" fillId="51" borderId="14" applyNumberFormat="0" applyAlignment="0" applyProtection="0"/>
    <xf numFmtId="0" fontId="43" fillId="51" borderId="14"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76" fillId="0" borderId="0" applyNumberFormat="0" applyFill="0" applyBorder="0" applyAlignment="0" applyProtection="0"/>
    <xf numFmtId="171" fontId="6" fillId="0" borderId="0" applyFont="0" applyFill="0" applyBorder="0" applyAlignment="0" applyProtection="0"/>
    <xf numFmtId="0" fontId="65" fillId="0" borderId="0" applyNumberFormat="0" applyFill="0" applyBorder="0" applyAlignment="0" applyProtection="0"/>
    <xf numFmtId="0" fontId="49" fillId="82" borderId="0" applyNumberFormat="0" applyBorder="0" applyAlignment="0" applyProtection="0"/>
    <xf numFmtId="0" fontId="77" fillId="82" borderId="0" applyNumberFormat="0" applyBorder="0" applyAlignment="0" applyProtection="0"/>
    <xf numFmtId="0" fontId="59" fillId="0" borderId="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51" fillId="50" borderId="14" applyNumberFormat="0" applyAlignment="0" applyProtection="0"/>
    <xf numFmtId="168" fontId="6" fillId="0" borderId="0" applyFont="0" applyFill="0" applyBorder="0" applyAlignment="0" applyProtection="0"/>
    <xf numFmtId="0" fontId="48" fillId="0" borderId="17" applyNumberFormat="0" applyFill="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70" fillId="84" borderId="22" applyNumberFormat="0" applyFont="0" applyAlignment="0" applyProtection="0"/>
    <xf numFmtId="0" fontId="57" fillId="51" borderId="23" applyNumberFormat="0" applyAlignment="0" applyProtection="0"/>
    <xf numFmtId="9" fontId="6" fillId="0" borderId="0" applyFont="0" applyFill="0" applyBorder="0" applyAlignment="0" applyProtection="0"/>
    <xf numFmtId="172" fontId="36" fillId="0" borderId="0" applyFont="0" applyFill="0" applyBorder="0" applyAlignment="0" applyProtection="0">
      <alignment horizontal="right"/>
    </xf>
    <xf numFmtId="0" fontId="78" fillId="85" borderId="0" applyNumberFormat="0" applyBorder="0" applyAlignment="0" applyProtection="0"/>
    <xf numFmtId="0" fontId="64" fillId="0" borderId="0" applyNumberFormat="0" applyFill="0" applyBorder="0" applyAlignment="0" applyProtection="0"/>
    <xf numFmtId="0" fontId="46" fillId="0" borderId="28" applyNumberFormat="0" applyFill="0" applyAlignment="0" applyProtection="0"/>
    <xf numFmtId="0" fontId="64" fillId="0" borderId="0" applyNumberFormat="0" applyFill="0" applyBorder="0" applyAlignment="0" applyProtection="0"/>
    <xf numFmtId="0" fontId="79" fillId="0" borderId="18" applyNumberFormat="0" applyFill="0" applyAlignment="0" applyProtection="0"/>
    <xf numFmtId="0" fontId="80" fillId="0" borderId="19" applyNumberFormat="0" applyFill="0" applyAlignment="0" applyProtection="0"/>
    <xf numFmtId="0" fontId="81" fillId="0" borderId="20" applyNumberFormat="0" applyFill="0" applyAlignment="0" applyProtection="0"/>
    <xf numFmtId="0" fontId="81" fillId="0" borderId="0" applyNumberFormat="0" applyFill="0" applyBorder="0" applyAlignment="0" applyProtection="0"/>
    <xf numFmtId="0" fontId="82" fillId="0" borderId="17" applyNumberFormat="0" applyFill="0" applyAlignment="0" applyProtection="0"/>
    <xf numFmtId="0" fontId="83" fillId="0" borderId="0" applyNumberFormat="0" applyFill="0" applyBorder="0" applyAlignment="0" applyProtection="0"/>
    <xf numFmtId="0" fontId="66" fillId="0" borderId="0" applyNumberFormat="0" applyFill="0" applyBorder="0" applyAlignment="0" applyProtection="0"/>
    <xf numFmtId="0" fontId="84" fillId="78" borderId="16" applyNumberFormat="0" applyAlignment="0" applyProtection="0"/>
    <xf numFmtId="0" fontId="6" fillId="0" borderId="0"/>
    <xf numFmtId="0" fontId="1" fillId="0" borderId="0"/>
    <xf numFmtId="4" fontId="40" fillId="87" borderId="15" applyNumberFormat="0" applyProtection="0">
      <alignment horizontal="left" vertical="center" indent="1"/>
    </xf>
    <xf numFmtId="0" fontId="6" fillId="0" borderId="0"/>
    <xf numFmtId="168" fontId="6" fillId="0" borderId="0" applyFont="0" applyFill="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3" fillId="51" borderId="14" applyNumberFormat="0" applyAlignment="0" applyProtection="0"/>
    <xf numFmtId="0" fontId="45" fillId="78" borderId="16" applyNumberFormat="0" applyAlignment="0" applyProtection="0"/>
    <xf numFmtId="0" fontId="48" fillId="0" borderId="17" applyNumberFormat="0" applyFill="0" applyAlignment="0" applyProtection="0"/>
    <xf numFmtId="0" fontId="49" fillId="82" borderId="0" applyNumberFormat="0" applyBorder="0" applyAlignment="0" applyProtection="0"/>
    <xf numFmtId="0" fontId="51" fillId="50" borderId="14" applyNumberFormat="0" applyAlignment="0" applyProtection="0"/>
    <xf numFmtId="168"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6" fillId="85" borderId="0" applyNumberFormat="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84" borderId="2" applyNumberFormat="0" applyProtection="0">
      <alignment vertical="center"/>
    </xf>
    <xf numFmtId="4" fontId="85" fillId="110" borderId="2" applyNumberFormat="0" applyProtection="0">
      <alignmen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111" borderId="15" applyNumberFormat="0" applyProtection="0">
      <alignment horizontal="left" vertical="center" indent="1"/>
    </xf>
    <xf numFmtId="0" fontId="40" fillId="98" borderId="2"/>
    <xf numFmtId="0" fontId="40" fillId="98" borderId="2"/>
    <xf numFmtId="0" fontId="64" fillId="0" borderId="0" applyNumberFormat="0" applyFill="0" applyBorder="0" applyAlignment="0" applyProtection="0"/>
    <xf numFmtId="0" fontId="46" fillId="0" borderId="28" applyNumberFormat="0" applyFill="0" applyAlignment="0" applyProtection="0"/>
    <xf numFmtId="0" fontId="57" fillId="51" borderId="23"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 fillId="0" borderId="0"/>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0" borderId="0" applyNumberFormat="0" applyFill="0" applyBorder="0" applyAlignment="0" applyProtection="0"/>
    <xf numFmtId="0" fontId="6" fillId="0" borderId="0" applyNumberFormat="0" applyFill="0" applyBorder="0" applyAlignment="0" applyProtection="0"/>
    <xf numFmtId="171" fontId="6" fillId="0" borderId="0" applyFont="0" applyFill="0" applyBorder="0" applyAlignment="0" applyProtection="0"/>
    <xf numFmtId="0" fontId="6" fillId="0" borderId="0" applyNumberFormat="0" applyFill="0" applyBorder="0" applyAlignment="0" applyProtection="0"/>
    <xf numFmtId="0" fontId="6" fillId="84"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37" fillId="0" borderId="0"/>
    <xf numFmtId="0" fontId="43" fillId="51" borderId="14" applyNumberFormat="0" applyAlignment="0" applyProtection="0"/>
    <xf numFmtId="0" fontId="44" fillId="77" borderId="15" applyNumberFormat="0" applyAlignment="0" applyProtection="0"/>
    <xf numFmtId="0" fontId="86" fillId="0" borderId="0" applyNumberFormat="0" applyFill="0" applyBorder="0" applyAlignment="0" applyProtection="0">
      <alignment vertical="top"/>
      <protection locked="0"/>
    </xf>
    <xf numFmtId="0" fontId="50" fillId="75" borderId="15"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37" fillId="0" borderId="0" applyFont="0" applyFill="0" applyBorder="0" applyAlignment="0" applyProtection="0"/>
    <xf numFmtId="168"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173" fontId="32" fillId="0" borderId="0" applyFon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165" fontId="6" fillId="9" borderId="35" applyBorder="0" applyProtection="0">
      <alignment horizontal="center" vertical="center"/>
    </xf>
    <xf numFmtId="9" fontId="37"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0" fontId="40" fillId="98" borderId="2"/>
    <xf numFmtId="4" fontId="62" fillId="96" borderId="15" applyNumberFormat="0" applyProtection="0">
      <alignment horizontal="right" vertical="center"/>
    </xf>
    <xf numFmtId="0" fontId="32" fillId="0" borderId="0"/>
    <xf numFmtId="0" fontId="6" fillId="0" borderId="0"/>
    <xf numFmtId="0" fontId="6" fillId="0" borderId="0"/>
    <xf numFmtId="0" fontId="42"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7" fillId="0" borderId="0"/>
    <xf numFmtId="0" fontId="32" fillId="0" borderId="0"/>
    <xf numFmtId="0" fontId="6" fillId="0" borderId="0"/>
    <xf numFmtId="0" fontId="6" fillId="0" borderId="0"/>
    <xf numFmtId="0" fontId="6" fillId="0" borderId="0"/>
    <xf numFmtId="0" fontId="6" fillId="0" borderId="0"/>
    <xf numFmtId="0" fontId="6" fillId="0" borderId="0"/>
    <xf numFmtId="0" fontId="46" fillId="0" borderId="28"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1" fillId="0" borderId="0"/>
    <xf numFmtId="0" fontId="6" fillId="0" borderId="0"/>
    <xf numFmtId="0" fontId="47" fillId="0" borderId="0"/>
    <xf numFmtId="0" fontId="6" fillId="0" borderId="0"/>
    <xf numFmtId="0" fontId="37" fillId="0" borderId="0"/>
    <xf numFmtId="0" fontId="6" fillId="0" borderId="0"/>
    <xf numFmtId="0" fontId="6"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174" fontId="6" fillId="0" borderId="0" applyFont="0" applyFill="0" applyBorder="0" applyAlignment="0" applyProtection="0"/>
    <xf numFmtId="169" fontId="47" fillId="0" borderId="0" applyFont="0" applyFill="0" applyBorder="0" applyAlignment="0" applyProtection="0"/>
    <xf numFmtId="0" fontId="87"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73" fontId="6"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89" fillId="124" borderId="0"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90" fillId="0" borderId="0"/>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1" fillId="0" borderId="0"/>
    <xf numFmtId="0" fontId="1" fillId="0" borderId="0"/>
    <xf numFmtId="0" fontId="1" fillId="0" borderId="0"/>
    <xf numFmtId="168" fontId="6"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xf numFmtId="0" fontId="99" fillId="2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5"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99" fillId="21"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100" fillId="17" borderId="4" applyNumberFormat="0" applyAlignment="0" applyProtection="0"/>
    <xf numFmtId="169" fontId="47" fillId="0" borderId="0" applyFont="0" applyFill="0" applyBorder="0" applyAlignment="0" applyProtection="0"/>
    <xf numFmtId="0" fontId="101" fillId="0" borderId="6" applyNumberFormat="0" applyFill="0" applyAlignment="0" applyProtection="0"/>
    <xf numFmtId="0" fontId="3"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4" borderId="0" applyNumberFormat="0" applyBorder="0" applyAlignment="0" applyProtection="0"/>
    <xf numFmtId="0" fontId="1" fillId="19" borderId="8" applyNumberFormat="0" applyFont="0" applyAlignment="0" applyProtection="0"/>
    <xf numFmtId="9" fontId="1" fillId="0" borderId="0" applyFont="0" applyFill="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6" fillId="0" borderId="0" applyNumberFormat="0" applyFill="0" applyBorder="0" applyAlignment="0" applyProtection="0"/>
    <xf numFmtId="0" fontId="6" fillId="0" borderId="0"/>
    <xf numFmtId="0" fontId="1" fillId="0" borderId="0"/>
    <xf numFmtId="0" fontId="6" fillId="0" borderId="0"/>
    <xf numFmtId="0" fontId="42"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23" fillId="0" borderId="0" applyNumberFormat="0" applyFill="0" applyBorder="0" applyAlignment="0" applyProtection="0"/>
    <xf numFmtId="0" fontId="102" fillId="0" borderId="12" applyNumberFormat="0" applyFill="0" applyAlignment="0" applyProtection="0"/>
    <xf numFmtId="0" fontId="10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72" fillId="51" borderId="23" applyNumberFormat="0" applyAlignment="0" applyProtection="0"/>
    <xf numFmtId="0" fontId="104" fillId="74" borderId="0" applyNumberFormat="0" applyBorder="0" applyAlignment="0" applyProtection="0"/>
    <xf numFmtId="0" fontId="104" fillId="74" borderId="0" applyNumberFormat="0" applyBorder="0" applyAlignment="0" applyProtection="0"/>
    <xf numFmtId="0" fontId="73" fillId="51" borderId="14" applyNumberFormat="0" applyAlignment="0" applyProtection="0"/>
    <xf numFmtId="0" fontId="100" fillId="17" borderId="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5" fillId="69" borderId="16" applyNumberFormat="0" applyAlignment="0" applyProtection="0"/>
    <xf numFmtId="0" fontId="45" fillId="69" borderId="16"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9" fillId="0" borderId="21"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2" fillId="67"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106" fillId="0" borderId="37" applyNumberFormat="0" applyFill="0" applyAlignment="0" applyProtection="0"/>
    <xf numFmtId="0" fontId="106" fillId="0" borderId="37" applyNumberFormat="0" applyFill="0" applyAlignment="0" applyProtection="0"/>
    <xf numFmtId="0" fontId="107" fillId="0" borderId="38" applyNumberFormat="0" applyFill="0" applyAlignment="0" applyProtection="0"/>
    <xf numFmtId="0" fontId="107" fillId="0" borderId="38" applyNumberFormat="0" applyFill="0" applyAlignment="0" applyProtection="0"/>
    <xf numFmtId="0" fontId="108" fillId="0" borderId="39" applyNumberFormat="0" applyFill="0" applyAlignment="0" applyProtection="0"/>
    <xf numFmtId="0" fontId="108" fillId="0" borderId="39"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49" fillId="75"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56" fillId="85" borderId="0" applyNumberFormat="0" applyBorder="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110"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112"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111" borderId="0"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3" fillId="0" borderId="0" applyNumberFormat="0" applyFill="0" applyBorder="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65"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9" fillId="0" borderId="21" applyNumberFormat="0" applyFill="0" applyAlignment="0" applyProtection="0"/>
    <xf numFmtId="0" fontId="42" fillId="67" borderId="0" applyNumberFormat="0" applyBorder="0" applyAlignment="0" applyProtection="0"/>
    <xf numFmtId="0" fontId="42" fillId="6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9" fillId="75" borderId="0" applyNumberFormat="0" applyBorder="0" applyAlignment="0" applyProtection="0"/>
    <xf numFmtId="0" fontId="6" fillId="84" borderId="22" applyNumberFormat="0" applyFont="0" applyAlignment="0" applyProtection="0"/>
    <xf numFmtId="0" fontId="1" fillId="0" borderId="0"/>
    <xf numFmtId="0" fontId="1" fillId="0" borderId="0"/>
    <xf numFmtId="0" fontId="1" fillId="0" borderId="0"/>
    <xf numFmtId="0" fontId="63" fillId="0" borderId="0" applyNumberFormat="0" applyFill="0" applyBorder="0" applyAlignment="0" applyProtection="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6"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4" fillId="3" borderId="0" applyNumberFormat="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97" fillId="18" borderId="7" applyNumberFormat="0" applyAlignment="0" applyProtection="0"/>
    <xf numFmtId="168" fontId="6" fillId="0" borderId="0" applyFont="0" applyFill="0" applyBorder="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171"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0" fontId="98" fillId="0" borderId="0" applyNumberFormat="0" applyFill="0" applyBorder="0" applyAlignment="0" applyProtection="0"/>
    <xf numFmtId="0" fontId="92" fillId="0" borderId="9" applyNumberFormat="0" applyFill="0" applyAlignment="0" applyProtection="0"/>
    <xf numFmtId="0" fontId="93" fillId="0" borderId="10" applyNumberFormat="0" applyFill="0" applyAlignment="0" applyProtection="0"/>
    <xf numFmtId="0" fontId="94" fillId="0" borderId="11" applyNumberFormat="0" applyFill="0" applyAlignment="0" applyProtection="0"/>
    <xf numFmtId="0" fontId="94"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95" fillId="16" borderId="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111" borderId="0"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32" fillId="0" borderId="0"/>
    <xf numFmtId="173" fontId="32" fillId="0" borderId="0" applyFont="0" applyFill="0" applyBorder="0" applyAlignment="0" applyProtection="0"/>
    <xf numFmtId="43" fontId="6" fillId="0" borderId="0" applyFont="0" applyFill="0" applyBorder="0" applyAlignment="0" applyProtection="0"/>
    <xf numFmtId="0" fontId="32" fillId="0" borderId="0"/>
    <xf numFmtId="0" fontId="32"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43" fontId="1" fillId="0" borderId="0" applyFont="0" applyFill="0" applyBorder="0" applyAlignment="0" applyProtection="0"/>
    <xf numFmtId="0" fontId="109" fillId="0" borderId="0" applyNumberFormat="0" applyFill="0" applyBorder="0" applyAlignment="0" applyProtection="0"/>
    <xf numFmtId="0" fontId="6" fillId="0" borderId="0"/>
    <xf numFmtId="0" fontId="6" fillId="0" borderId="0"/>
    <xf numFmtId="0" fontId="110" fillId="0" borderId="0">
      <alignment horizontal="right"/>
    </xf>
    <xf numFmtId="175" fontId="111" fillId="0" borderId="0" applyFont="0" applyFill="0" applyBorder="0" applyAlignment="0" applyProtection="0"/>
    <xf numFmtId="176" fontId="111" fillId="0" borderId="0" applyFont="0" applyFill="0" applyBorder="0" applyAlignment="0" applyProtection="0"/>
    <xf numFmtId="177" fontId="111" fillId="0" borderId="0" applyFont="0" applyFill="0" applyBorder="0" applyAlignment="0" applyProtection="0"/>
    <xf numFmtId="178" fontId="111" fillId="0" borderId="0" applyFont="0" applyFill="0" applyBorder="0" applyAlignment="0" applyProtection="0"/>
    <xf numFmtId="0" fontId="36" fillId="0" borderId="0">
      <alignment horizontal="right"/>
    </xf>
    <xf numFmtId="0" fontId="36" fillId="0" borderId="0">
      <alignment horizontal="right"/>
    </xf>
    <xf numFmtId="179" fontId="112" fillId="0" borderId="0"/>
    <xf numFmtId="0" fontId="113" fillId="0" borderId="0"/>
    <xf numFmtId="180" fontId="111" fillId="0" borderId="0" applyFont="0" applyFill="0" applyBorder="0" applyAlignment="0" applyProtection="0"/>
    <xf numFmtId="0" fontId="6" fillId="0" borderId="0"/>
    <xf numFmtId="9" fontId="114" fillId="59" borderId="41">
      <alignment horizontal="right" vertical="center"/>
    </xf>
    <xf numFmtId="181" fontId="111" fillId="0" borderId="0" applyFont="0" applyFill="0" applyBorder="0" applyAlignment="0" applyProtection="0"/>
    <xf numFmtId="182" fontId="40" fillId="0" borderId="0" applyBorder="0" applyAlignment="0" applyProtection="0"/>
    <xf numFmtId="9" fontId="34" fillId="0" borderId="0"/>
    <xf numFmtId="165" fontId="34" fillId="0" borderId="0"/>
    <xf numFmtId="10" fontId="34" fillId="0" borderId="0"/>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6" fillId="0" borderId="0" applyFill="0" applyBorder="0">
      <alignment horizontal="right"/>
    </xf>
    <xf numFmtId="0" fontId="115" fillId="0" borderId="0" applyFill="0" applyBorder="0">
      <alignment horizontal="right"/>
    </xf>
    <xf numFmtId="0" fontId="6" fillId="0" borderId="0" applyFill="0" applyBorder="0">
      <alignment horizontal="right"/>
    </xf>
    <xf numFmtId="0" fontId="6" fillId="0" borderId="0" applyFill="0" applyBorder="0">
      <alignment horizontal="right"/>
    </xf>
    <xf numFmtId="0" fontId="6" fillId="0" borderId="0" applyFill="0" applyBorder="0">
      <alignment horizontal="right"/>
    </xf>
    <xf numFmtId="0" fontId="47" fillId="0" borderId="0" applyNumberFormat="0" applyFont="0" applyFill="0" applyBorder="0" applyAlignment="0" applyProtection="0"/>
    <xf numFmtId="183" fontId="112" fillId="0" borderId="0" applyFont="0" applyFill="0" applyBorder="0" applyAlignment="0" applyProtection="0"/>
    <xf numFmtId="184" fontId="112" fillId="0" borderId="0" applyFont="0" applyFill="0" applyBorder="0" applyAlignment="0" applyProtection="0"/>
    <xf numFmtId="0" fontId="116" fillId="0" borderId="0">
      <alignment vertical="center"/>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6" fillId="0" borderId="0">
      <alignment vertical="center"/>
    </xf>
    <xf numFmtId="0" fontId="116" fillId="0" borderId="0">
      <alignment vertical="center"/>
    </xf>
    <xf numFmtId="0" fontId="6" fillId="0" borderId="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6" fillId="99" borderId="0"/>
    <xf numFmtId="0" fontId="7" fillId="99" borderId="0"/>
    <xf numFmtId="0" fontId="10" fillId="99" borderId="0"/>
    <xf numFmtId="0" fontId="22" fillId="99" borderId="0"/>
    <xf numFmtId="0" fontId="118" fillId="99" borderId="0"/>
    <xf numFmtId="0" fontId="119" fillId="99" borderId="0"/>
    <xf numFmtId="0" fontId="40" fillId="99" borderId="0"/>
    <xf numFmtId="185" fontId="6" fillId="0" borderId="0" applyFont="0" applyFill="0" applyBorder="0" applyAlignment="0" applyProtection="0"/>
    <xf numFmtId="186" fontId="6" fillId="0" borderId="0" applyFont="0" applyFill="0" applyBorder="0" applyAlignment="0" applyProtection="0"/>
    <xf numFmtId="39" fontId="6" fillId="0" borderId="0" applyFont="0" applyFill="0" applyBorder="0" applyAlignment="0" applyProtection="0"/>
    <xf numFmtId="187" fontId="6" fillId="110" borderId="42"/>
    <xf numFmtId="187" fontId="6" fillId="110" borderId="42"/>
    <xf numFmtId="187" fontId="6" fillId="110" borderId="42"/>
    <xf numFmtId="0" fontId="120" fillId="0" borderId="0"/>
    <xf numFmtId="0" fontId="120" fillId="0" borderId="0"/>
    <xf numFmtId="188" fontId="112"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0" fillId="110" borderId="0"/>
    <xf numFmtId="0" fontId="121" fillId="0" borderId="0" applyNumberFormat="0" applyFill="0" applyBorder="0" applyAlignment="0" applyProtection="0"/>
    <xf numFmtId="0" fontId="6"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2" fillId="83" borderId="0" applyNumberFormat="0" applyFont="0" applyAlignment="0" applyProtection="0"/>
    <xf numFmtId="0" fontId="6" fillId="0" borderId="0">
      <alignment vertical="top"/>
    </xf>
    <xf numFmtId="0" fontId="6" fillId="0" borderId="0">
      <alignment vertical="top"/>
    </xf>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90" fontId="6" fillId="0" borderId="0" applyFon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116" fillId="0" borderId="0">
      <alignment vertical="center"/>
    </xf>
    <xf numFmtId="191" fontId="6" fillId="0" borderId="0" applyFont="0" applyFill="0" applyBorder="0" applyAlignment="0" applyProtection="0"/>
    <xf numFmtId="192" fontId="6"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 fillId="99" borderId="0"/>
    <xf numFmtId="0" fontId="7" fillId="99" borderId="0"/>
    <xf numFmtId="0" fontId="10" fillId="99" borderId="0"/>
    <xf numFmtId="0" fontId="6" fillId="99" borderId="0"/>
    <xf numFmtId="0" fontId="118" fillId="99" borderId="0"/>
    <xf numFmtId="0" fontId="119" fillId="99" borderId="0"/>
    <xf numFmtId="0" fontId="40" fillId="99" borderId="0"/>
    <xf numFmtId="0" fontId="6" fillId="0" borderId="0"/>
    <xf numFmtId="0" fontId="122" fillId="0" borderId="0" applyNumberFormat="0" applyFill="0" applyBorder="0" applyProtection="0">
      <alignment vertical="top"/>
    </xf>
    <xf numFmtId="0" fontId="122" fillId="0" borderId="0" applyNumberFormat="0" applyFill="0" applyBorder="0" applyProtection="0">
      <alignment vertical="top"/>
    </xf>
    <xf numFmtId="0" fontId="122" fillId="0" borderId="0" applyNumberFormat="0" applyFill="0" applyBorder="0" applyProtection="0">
      <alignment vertical="top"/>
    </xf>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0" applyNumberFormat="0" applyFill="0" applyBorder="0" applyProtection="0">
      <alignment horizontal="left"/>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6" fillId="0" borderId="0" applyFont="0" applyFill="0" applyBorder="0" applyAlignment="0" applyProtection="0"/>
    <xf numFmtId="0" fontId="6" fillId="0" borderId="0" applyFont="0" applyFill="0" applyBorder="0" applyAlignment="0" applyProtection="0"/>
    <xf numFmtId="193" fontId="34" fillId="0" borderId="0" applyFont="0" applyFill="0" applyBorder="0" applyAlignment="0" applyProtection="0"/>
    <xf numFmtId="0" fontId="34" fillId="0" borderId="0" applyFont="0" applyFill="0" applyBorder="0" applyAlignment="0" applyProtection="0"/>
    <xf numFmtId="0" fontId="6" fillId="0" borderId="0"/>
    <xf numFmtId="0" fontId="125" fillId="0" borderId="0"/>
    <xf numFmtId="0" fontId="116" fillId="0" borderId="0">
      <alignment vertical="center"/>
    </xf>
    <xf numFmtId="0" fontId="126" fillId="0" borderId="0"/>
    <xf numFmtId="38" fontId="110" fillId="0" borderId="33"/>
    <xf numFmtId="0" fontId="127" fillId="22" borderId="0" applyNumberFormat="0" applyBorder="0" applyAlignment="0" applyProtection="0"/>
    <xf numFmtId="0" fontId="32" fillId="46" borderId="0" applyNumberFormat="0" applyBorder="0" applyAlignment="0" applyProtection="0"/>
    <xf numFmtId="0" fontId="42" fillId="103" borderId="0" applyNumberFormat="0" applyBorder="0" applyAlignment="0" applyProtection="0"/>
    <xf numFmtId="0" fontId="32" fillId="46" borderId="0" applyNumberFormat="0" applyBorder="0" applyAlignment="0" applyProtection="0"/>
    <xf numFmtId="0" fontId="127" fillId="26" borderId="0" applyNumberFormat="0" applyBorder="0" applyAlignment="0" applyProtection="0"/>
    <xf numFmtId="0" fontId="32" fillId="47" borderId="0" applyNumberFormat="0" applyBorder="0" applyAlignment="0" applyProtection="0"/>
    <xf numFmtId="0" fontId="42" fillId="85" borderId="0" applyNumberFormat="0" applyBorder="0" applyAlignment="0" applyProtection="0"/>
    <xf numFmtId="0" fontId="32" fillId="47" borderId="0" applyNumberFormat="0" applyBorder="0" applyAlignment="0" applyProtection="0"/>
    <xf numFmtId="0" fontId="127" fillId="105" borderId="0" applyNumberFormat="0" applyBorder="0" applyAlignment="0" applyProtection="0"/>
    <xf numFmtId="0" fontId="32" fillId="48" borderId="0" applyNumberFormat="0" applyBorder="0" applyAlignment="0" applyProtection="0"/>
    <xf numFmtId="0" fontId="42" fillId="82" borderId="0" applyNumberFormat="0" applyBorder="0" applyAlignment="0" applyProtection="0"/>
    <xf numFmtId="0" fontId="32" fillId="48" borderId="0" applyNumberFormat="0" applyBorder="0" applyAlignment="0" applyProtection="0"/>
    <xf numFmtId="0" fontId="127" fillId="34" borderId="0" applyNumberFormat="0" applyBorder="0" applyAlignment="0" applyProtection="0"/>
    <xf numFmtId="0" fontId="32" fillId="49" borderId="0" applyNumberFormat="0" applyBorder="0" applyAlignment="0" applyProtection="0"/>
    <xf numFmtId="0" fontId="42" fillId="104" borderId="0" applyNumberFormat="0" applyBorder="0" applyAlignment="0" applyProtection="0"/>
    <xf numFmtId="0" fontId="32" fillId="49" borderId="0" applyNumberFormat="0" applyBorder="0" applyAlignment="0" applyProtection="0"/>
    <xf numFmtId="0" fontId="127" fillId="38" borderId="0" applyNumberFormat="0" applyBorder="0" applyAlignment="0" applyProtection="0"/>
    <xf numFmtId="0" fontId="32" fillId="46" borderId="0" applyNumberFormat="0" applyBorder="0" applyAlignment="0" applyProtection="0"/>
    <xf numFmtId="0" fontId="42" fillId="105" borderId="0" applyNumberFormat="0" applyBorder="0" applyAlignment="0" applyProtection="0"/>
    <xf numFmtId="0" fontId="32" fillId="46" borderId="0" applyNumberFormat="0" applyBorder="0" applyAlignment="0" applyProtection="0"/>
    <xf numFmtId="0" fontId="127" fillId="42" borderId="0" applyNumberFormat="0" applyBorder="0" applyAlignment="0" applyProtection="0"/>
    <xf numFmtId="0" fontId="32" fillId="50" borderId="0" applyNumberFormat="0" applyBorder="0" applyAlignment="0" applyProtection="0"/>
    <xf numFmtId="0" fontId="42" fillId="50" borderId="0" applyNumberFormat="0" applyBorder="0" applyAlignment="0" applyProtection="0"/>
    <xf numFmtId="0" fontId="32" fillId="50" borderId="0" applyNumberFormat="0" applyBorder="0" applyAlignment="0" applyProtection="0"/>
    <xf numFmtId="0" fontId="127" fillId="105" borderId="0" applyNumberFormat="0" applyBorder="0" applyAlignment="0" applyProtection="0"/>
    <xf numFmtId="0" fontId="32" fillId="51" borderId="0" applyNumberFormat="0" applyBorder="0" applyAlignment="0" applyProtection="0"/>
    <xf numFmtId="0" fontId="42" fillId="95" borderId="0" applyNumberFormat="0" applyBorder="0" applyAlignment="0" applyProtection="0"/>
    <xf numFmtId="0" fontId="32" fillId="51" borderId="0" applyNumberFormat="0" applyBorder="0" applyAlignment="0" applyProtection="0"/>
    <xf numFmtId="0" fontId="127" fillId="27" borderId="0" applyNumberFormat="0" applyBorder="0" applyAlignment="0" applyProtection="0"/>
    <xf numFmtId="0" fontId="32" fillId="47" borderId="0" applyNumberFormat="0" applyBorder="0" applyAlignment="0" applyProtection="0"/>
    <xf numFmtId="0" fontId="42" fillId="106" borderId="0" applyNumberFormat="0" applyBorder="0" applyAlignment="0" applyProtection="0"/>
    <xf numFmtId="0" fontId="32" fillId="47" borderId="0" applyNumberFormat="0" applyBorder="0" applyAlignment="0" applyProtection="0"/>
    <xf numFmtId="0" fontId="127" fillId="130" borderId="0" applyNumberFormat="0" applyBorder="0" applyAlignment="0" applyProtection="0"/>
    <xf numFmtId="0" fontId="32" fillId="52" borderId="0" applyNumberFormat="0" applyBorder="0" applyAlignment="0" applyProtection="0"/>
    <xf numFmtId="0" fontId="42" fillId="92" borderId="0" applyNumberFormat="0" applyBorder="0" applyAlignment="0" applyProtection="0"/>
    <xf numFmtId="0" fontId="32" fillId="52" borderId="0" applyNumberFormat="0" applyBorder="0" applyAlignment="0" applyProtection="0"/>
    <xf numFmtId="0" fontId="127" fillId="84" borderId="0" applyNumberFormat="0" applyBorder="0" applyAlignment="0" applyProtection="0"/>
    <xf numFmtId="0" fontId="32" fillId="53" borderId="0" applyNumberFormat="0" applyBorder="0" applyAlignment="0" applyProtection="0"/>
    <xf numFmtId="0" fontId="42" fillId="104" borderId="0" applyNumberFormat="0" applyBorder="0" applyAlignment="0" applyProtection="0"/>
    <xf numFmtId="0" fontId="32" fillId="53" borderId="0" applyNumberFormat="0" applyBorder="0" applyAlignment="0" applyProtection="0"/>
    <xf numFmtId="0" fontId="127" fillId="39" borderId="0" applyNumberFormat="0" applyBorder="0" applyAlignment="0" applyProtection="0"/>
    <xf numFmtId="0" fontId="32" fillId="54" borderId="0" applyNumberFormat="0" applyBorder="0" applyAlignment="0" applyProtection="0"/>
    <xf numFmtId="0" fontId="42" fillId="95" borderId="0" applyNumberFormat="0" applyBorder="0" applyAlignment="0" applyProtection="0"/>
    <xf numFmtId="0" fontId="32" fillId="54" borderId="0" applyNumberFormat="0" applyBorder="0" applyAlignment="0" applyProtection="0"/>
    <xf numFmtId="0" fontId="127" fillId="84" borderId="0" applyNumberFormat="0" applyBorder="0" applyAlignment="0" applyProtection="0"/>
    <xf numFmtId="0" fontId="32" fillId="50" borderId="0" applyNumberFormat="0" applyBorder="0" applyAlignment="0" applyProtection="0"/>
    <xf numFmtId="0" fontId="42" fillId="56" borderId="0" applyNumberFormat="0" applyBorder="0" applyAlignment="0" applyProtection="0"/>
    <xf numFmtId="0" fontId="32" fillId="50" borderId="0" applyNumberFormat="0" applyBorder="0" applyAlignment="0" applyProtection="0"/>
    <xf numFmtId="0" fontId="128" fillId="0" borderId="0">
      <alignment vertical="top" wrapText="1"/>
    </xf>
    <xf numFmtId="0" fontId="129" fillId="0" borderId="0"/>
    <xf numFmtId="165" fontId="129" fillId="0" borderId="0" applyNumberFormat="0"/>
    <xf numFmtId="165" fontId="34" fillId="0" borderId="0"/>
    <xf numFmtId="0" fontId="130" fillId="24" borderId="0" applyNumberFormat="0" applyBorder="0" applyAlignment="0" applyProtection="0"/>
    <xf numFmtId="0" fontId="39" fillId="55" borderId="0" applyNumberFormat="0" applyBorder="0" applyAlignment="0" applyProtection="0"/>
    <xf numFmtId="0" fontId="41" fillId="107" borderId="0" applyNumberFormat="0" applyBorder="0" applyAlignment="0" applyProtection="0"/>
    <xf numFmtId="0" fontId="130" fillId="24" borderId="0" applyNumberFormat="0" applyBorder="0" applyAlignment="0" applyProtection="0"/>
    <xf numFmtId="0" fontId="99" fillId="24" borderId="0" applyNumberFormat="0" applyBorder="0" applyAlignment="0" applyProtection="0"/>
    <xf numFmtId="0" fontId="39" fillId="55" borderId="0" applyNumberFormat="0" applyBorder="0" applyAlignment="0" applyProtection="0"/>
    <xf numFmtId="0" fontId="130" fillId="50" borderId="0" applyNumberFormat="0" applyBorder="0" applyAlignment="0" applyProtection="0"/>
    <xf numFmtId="0" fontId="39" fillId="47" borderId="0" applyNumberFormat="0" applyBorder="0" applyAlignment="0" applyProtection="0"/>
    <xf numFmtId="0" fontId="41" fillId="106" borderId="0" applyNumberFormat="0" applyBorder="0" applyAlignment="0" applyProtection="0"/>
    <xf numFmtId="0" fontId="130" fillId="28" borderId="0" applyNumberFormat="0" applyBorder="0" applyAlignment="0" applyProtection="0"/>
    <xf numFmtId="0" fontId="99" fillId="28" borderId="0" applyNumberFormat="0" applyBorder="0" applyAlignment="0" applyProtection="0"/>
    <xf numFmtId="0" fontId="39" fillId="47" borderId="0" applyNumberFormat="0" applyBorder="0" applyAlignment="0" applyProtection="0"/>
    <xf numFmtId="0" fontId="130" fillId="130" borderId="0" applyNumberFormat="0" applyBorder="0" applyAlignment="0" applyProtection="0"/>
    <xf numFmtId="0" fontId="39" fillId="52" borderId="0" applyNumberFormat="0" applyBorder="0" applyAlignment="0" applyProtection="0"/>
    <xf numFmtId="0" fontId="41" fillId="92" borderId="0" applyNumberFormat="0" applyBorder="0" applyAlignment="0" applyProtection="0"/>
    <xf numFmtId="0" fontId="130" fillId="32" borderId="0" applyNumberFormat="0" applyBorder="0" applyAlignment="0" applyProtection="0"/>
    <xf numFmtId="0" fontId="99" fillId="32" borderId="0" applyNumberFormat="0" applyBorder="0" applyAlignment="0" applyProtection="0"/>
    <xf numFmtId="0" fontId="39" fillId="52" borderId="0" applyNumberFormat="0" applyBorder="0" applyAlignment="0" applyProtection="0"/>
    <xf numFmtId="0" fontId="130" fillId="36" borderId="0" applyNumberFormat="0" applyBorder="0" applyAlignment="0" applyProtection="0"/>
    <xf numFmtId="0" fontId="39" fillId="53" borderId="0" applyNumberFormat="0" applyBorder="0" applyAlignment="0" applyProtection="0"/>
    <xf numFmtId="0" fontId="41" fillId="108" borderId="0" applyNumberFormat="0" applyBorder="0" applyAlignment="0" applyProtection="0"/>
    <xf numFmtId="0" fontId="130" fillId="36" borderId="0" applyNumberFormat="0" applyBorder="0" applyAlignment="0" applyProtection="0"/>
    <xf numFmtId="0" fontId="99" fillId="36" borderId="0" applyNumberFormat="0" applyBorder="0" applyAlignment="0" applyProtection="0"/>
    <xf numFmtId="0" fontId="39" fillId="53" borderId="0" applyNumberFormat="0" applyBorder="0" applyAlignment="0" applyProtection="0"/>
    <xf numFmtId="0" fontId="130" fillId="40" borderId="0" applyNumberFormat="0" applyBorder="0" applyAlignment="0" applyProtection="0"/>
    <xf numFmtId="0" fontId="39" fillId="55" borderId="0" applyNumberFormat="0" applyBorder="0" applyAlignment="0" applyProtection="0"/>
    <xf numFmtId="0" fontId="41" fillId="87" borderId="0" applyNumberFormat="0" applyBorder="0" applyAlignment="0" applyProtection="0"/>
    <xf numFmtId="0" fontId="130" fillId="40" borderId="0" applyNumberFormat="0" applyBorder="0" applyAlignment="0" applyProtection="0"/>
    <xf numFmtId="0" fontId="99" fillId="40" borderId="0" applyNumberFormat="0" applyBorder="0" applyAlignment="0" applyProtection="0"/>
    <xf numFmtId="0" fontId="39" fillId="55" borderId="0" applyNumberFormat="0" applyBorder="0" applyAlignment="0" applyProtection="0"/>
    <xf numFmtId="0" fontId="130" fillId="131" borderId="0" applyNumberFormat="0" applyBorder="0" applyAlignment="0" applyProtection="0"/>
    <xf numFmtId="0" fontId="39" fillId="56" borderId="0" applyNumberFormat="0" applyBorder="0" applyAlignment="0" applyProtection="0"/>
    <xf numFmtId="0" fontId="41" fillId="90" borderId="0" applyNumberFormat="0" applyBorder="0" applyAlignment="0" applyProtection="0"/>
    <xf numFmtId="0" fontId="130" fillId="44" borderId="0" applyNumberFormat="0" applyBorder="0" applyAlignment="0" applyProtection="0"/>
    <xf numFmtId="0" fontId="99" fillId="44" borderId="0" applyNumberFormat="0" applyBorder="0" applyAlignment="0" applyProtection="0"/>
    <xf numFmtId="0" fontId="39" fillId="56" borderId="0" applyNumberFormat="0" applyBorder="0" applyAlignment="0" applyProtection="0"/>
    <xf numFmtId="0" fontId="131" fillId="0" borderId="32" applyBorder="0"/>
    <xf numFmtId="0" fontId="131" fillId="0" borderId="32" applyBorder="0"/>
    <xf numFmtId="0" fontId="131" fillId="0" borderId="32" applyBorder="0"/>
    <xf numFmtId="0" fontId="131" fillId="0" borderId="32" applyBorder="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50"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8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34" fillId="132" borderId="45">
      <alignment horizontal="center" vertical="center"/>
    </xf>
    <xf numFmtId="0" fontId="110" fillId="0" borderId="31"/>
    <xf numFmtId="0" fontId="6" fillId="0" borderId="0"/>
    <xf numFmtId="0" fontId="110" fillId="0" borderId="13" applyBorder="0"/>
    <xf numFmtId="0" fontId="110" fillId="0" borderId="13" applyBorder="0"/>
    <xf numFmtId="0" fontId="6" fillId="0" borderId="0">
      <alignment horizontal="center" wrapText="1"/>
      <protection locked="0"/>
    </xf>
    <xf numFmtId="0" fontId="6" fillId="0" borderId="0" applyNumberFormat="0" applyFill="0" applyBorder="0" applyAlignment="0" applyProtection="0"/>
    <xf numFmtId="0" fontId="36" fillId="0" borderId="0"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59" fillId="0" borderId="46" applyNumberFormat="0" applyFill="0" applyBorder="0" applyAlignment="0" applyProtection="0"/>
    <xf numFmtId="0" fontId="59" fillId="0" borderId="46" applyNumberFormat="0" applyFill="0" applyBorder="0" applyAlignment="0" applyProtection="0"/>
    <xf numFmtId="0" fontId="132" fillId="0" borderId="46" applyNumberFormat="0" applyFill="0" applyBorder="0" applyAlignment="0" applyProtection="0"/>
    <xf numFmtId="0" fontId="132" fillId="0" borderId="46" applyNumberFormat="0" applyFill="0" applyBorder="0" applyAlignment="0" applyProtection="0"/>
    <xf numFmtId="0" fontId="40" fillId="0" borderId="46" applyNumberFormat="0" applyFill="0" applyAlignment="0" applyProtection="0"/>
    <xf numFmtId="0" fontId="133" fillId="0" borderId="47">
      <protection hidden="1"/>
    </xf>
    <xf numFmtId="0" fontId="134" fillId="51" borderId="47" applyNumberFormat="0" applyFont="0" applyBorder="0" applyAlignment="0" applyProtection="0">
      <protection hidden="1"/>
    </xf>
    <xf numFmtId="0" fontId="133" fillId="0" borderId="47">
      <protection hidden="1"/>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165" fontId="136" fillId="0" borderId="0"/>
    <xf numFmtId="0" fontId="137" fillId="0" borderId="0"/>
    <xf numFmtId="194" fontId="137" fillId="0" borderId="0"/>
    <xf numFmtId="173" fontId="137" fillId="0" borderId="0"/>
    <xf numFmtId="0" fontId="138" fillId="95" borderId="0" applyNumberFormat="0" applyBorder="0" applyAlignment="0" applyProtection="0"/>
    <xf numFmtId="0" fontId="56" fillId="85" borderId="0" applyNumberFormat="0" applyBorder="0" applyAlignment="0" applyProtection="0"/>
    <xf numFmtId="0" fontId="104" fillId="7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195" fontId="139" fillId="0" borderId="0" applyFont="0" applyFill="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140" fillId="0" borderId="0" applyNumberFormat="0" applyFill="0" applyBorder="0" applyAlignment="0" applyProtection="0"/>
    <xf numFmtId="0" fontId="6" fillId="0" borderId="0" applyNumberFormat="0" applyFont="0" applyAlignment="0" applyProtection="0"/>
    <xf numFmtId="185" fontId="141" fillId="0" borderId="0" applyFill="0" applyBorder="0" applyAlignment="0" applyProtection="0"/>
    <xf numFmtId="185" fontId="6" fillId="0" borderId="0"/>
    <xf numFmtId="196" fontId="142" fillId="0" borderId="0">
      <alignment horizontal="right"/>
      <protection locked="0"/>
    </xf>
    <xf numFmtId="0" fontId="6" fillId="0" borderId="0"/>
    <xf numFmtId="37" fontId="143" fillId="0" borderId="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9" fillId="0" borderId="34" applyNumberFormat="0" applyFont="0" applyFill="0" applyAlignment="0" applyProtection="0"/>
    <xf numFmtId="0" fontId="139" fillId="0" borderId="40" applyNumberFormat="0" applyFont="0" applyFill="0" applyAlignment="0" applyProtection="0"/>
    <xf numFmtId="0" fontId="144" fillId="0" borderId="48" applyNumberFormat="0" applyFont="0" applyFill="0" applyAlignment="0" applyProtection="0">
      <alignment horizontal="centerContinuous"/>
    </xf>
    <xf numFmtId="0" fontId="139" fillId="0" borderId="34" applyNumberFormat="0" applyFont="0" applyFill="0" applyAlignment="0" applyProtection="0"/>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197" fontId="145" fillId="0" borderId="40" applyNumberFormat="0"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9" fontId="112" fillId="0" borderId="0" applyAlignment="0" applyProtection="0"/>
    <xf numFmtId="200" fontId="40" fillId="0" borderId="0" applyFill="0" applyBorder="0" applyAlignment="0" applyProtection="0"/>
    <xf numFmtId="49" fontId="146" fillId="0" borderId="0" applyNumberFormat="0" applyAlignment="0" applyProtection="0">
      <alignment horizontal="left" wrapText="1"/>
    </xf>
    <xf numFmtId="0" fontId="115" fillId="0" borderId="0" applyFont="0" applyFill="0" applyBorder="0" applyAlignment="0" applyProtection="0"/>
    <xf numFmtId="201" fontId="147" fillId="0" borderId="0" applyFill="0" applyBorder="0" applyAlignment="0" applyProtection="0"/>
    <xf numFmtId="0" fontId="6" fillId="0" borderId="0">
      <alignment horizontal="center"/>
    </xf>
    <xf numFmtId="14" fontId="129" fillId="0" borderId="0"/>
    <xf numFmtId="0" fontId="137" fillId="0" borderId="0"/>
    <xf numFmtId="14" fontId="129" fillId="0" borderId="0"/>
    <xf numFmtId="14" fontId="129" fillId="0" borderId="0"/>
    <xf numFmtId="14" fontId="129" fillId="0" borderId="0"/>
    <xf numFmtId="14" fontId="129"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37"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202" fontId="112" fillId="0" borderId="0"/>
    <xf numFmtId="0" fontId="6"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50" fillId="96"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203" fontId="151" fillId="0" borderId="30" applyFill="0" applyBorder="0" applyAlignment="0" applyProtection="0">
      <alignment horizontal="right"/>
    </xf>
    <xf numFmtId="37" fontId="152" fillId="133" borderId="0" applyNumberFormat="0" applyFont="0" applyBorder="0" applyAlignment="0">
      <alignment horizontal="center"/>
    </xf>
    <xf numFmtId="195" fontId="153" fillId="0" borderId="0" applyFont="0" applyFill="0" applyBorder="0" applyAlignment="0" applyProtection="0"/>
    <xf numFmtId="0" fontId="154" fillId="134" borderId="2"/>
    <xf numFmtId="0" fontId="154" fillId="134" borderId="2"/>
    <xf numFmtId="0" fontId="154" fillId="134" borderId="2"/>
    <xf numFmtId="165" fontId="137" fillId="0" borderId="0">
      <alignment horizontal="center"/>
    </xf>
    <xf numFmtId="204" fontId="137" fillId="0" borderId="0">
      <alignment horizontal="center"/>
    </xf>
    <xf numFmtId="2" fontId="137" fillId="0" borderId="0">
      <alignment horizontal="center"/>
    </xf>
    <xf numFmtId="0" fontId="155" fillId="0" borderId="0" applyAlignment="0">
      <alignment horizontal="left"/>
    </xf>
    <xf numFmtId="0" fontId="145" fillId="0" borderId="0">
      <alignment horizontal="centerContinuous"/>
    </xf>
    <xf numFmtId="0" fontId="6" fillId="0" borderId="0"/>
    <xf numFmtId="0" fontId="156" fillId="18" borderId="7" applyNumberFormat="0" applyAlignment="0" applyProtection="0"/>
    <xf numFmtId="0" fontId="45" fillId="78" borderId="16" applyNumberFormat="0" applyAlignment="0" applyProtection="0"/>
    <xf numFmtId="0" fontId="97" fillId="18" borderId="7" applyNumberFormat="0" applyAlignment="0" applyProtection="0"/>
    <xf numFmtId="204" fontId="34" fillId="0" borderId="0">
      <alignment horizontal="center"/>
    </xf>
    <xf numFmtId="0" fontId="34" fillId="0" borderId="0"/>
    <xf numFmtId="194" fontId="34" fillId="0" borderId="0"/>
    <xf numFmtId="173" fontId="34" fillId="0" borderId="0"/>
    <xf numFmtId="0" fontId="157" fillId="0" borderId="0" applyNumberFormat="0" applyFill="0" applyBorder="0" applyAlignment="0" applyProtection="0">
      <alignment vertical="top"/>
      <protection locked="0"/>
    </xf>
    <xf numFmtId="0" fontId="155" fillId="0" borderId="0">
      <alignment horizontal="centerContinuous"/>
    </xf>
    <xf numFmtId="0" fontId="155" fillId="0" borderId="32">
      <alignment horizontal="center"/>
    </xf>
    <xf numFmtId="0" fontId="155" fillId="0" borderId="32">
      <alignment horizontal="center"/>
    </xf>
    <xf numFmtId="0" fontId="155" fillId="0" borderId="32">
      <alignment horizontal="center"/>
    </xf>
    <xf numFmtId="0" fontId="155" fillId="0" borderId="32">
      <alignment horizontal="center"/>
    </xf>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0" fontId="139" fillId="0" borderId="0" applyFont="0" applyFill="0" applyBorder="0" applyAlignment="0" applyProtection="0"/>
    <xf numFmtId="167" fontId="127" fillId="0" borderId="0" applyFill="0" applyBorder="0" applyAlignment="0" applyProtection="0"/>
    <xf numFmtId="0" fontId="149" fillId="0" borderId="0" applyFont="0" applyFill="0" applyBorder="0" applyAlignment="0" applyProtection="0"/>
    <xf numFmtId="185" fontId="158" fillId="0" borderId="0" applyFont="0" applyFill="0" applyBorder="0" applyAlignment="0" applyProtection="0"/>
    <xf numFmtId="206" fontId="151" fillId="0" borderId="0" applyFont="0" applyFill="0" applyBorder="0" applyAlignment="0" applyProtection="0">
      <alignment horizontal="right"/>
    </xf>
    <xf numFmtId="0" fontId="115" fillId="0" borderId="0" applyFont="0" applyFill="0" applyBorder="0" applyAlignment="0" applyProtection="0"/>
    <xf numFmtId="0" fontId="115" fillId="0" borderId="0" applyFont="0" applyFill="0" applyBorder="0" applyAlignment="0" applyProtection="0">
      <alignment horizontal="right"/>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59" fillId="0" borderId="0" applyFill="0" applyBorder="0" applyAlignment="0" applyProtection="0"/>
    <xf numFmtId="43" fontId="6" fillId="0" borderId="0" applyFont="0" applyFill="0" applyBorder="0" applyAlignment="0" applyProtection="0"/>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0" fontId="115" fillId="0" borderId="0" applyFont="0" applyFill="0" applyBorder="0" applyAlignment="0" applyProtection="0"/>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0" fontId="1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168" fontId="127" fillId="0" borderId="0" applyFill="0" applyBorder="0" applyAlignment="0" applyProtection="0"/>
    <xf numFmtId="168" fontId="16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7" fontId="110" fillId="0" borderId="0" applyFont="0" applyFill="0" applyBorder="0" applyAlignment="0" applyProtection="0"/>
    <xf numFmtId="20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42" fillId="0" borderId="0" applyFont="0" applyFill="0" applyBorder="0" applyAlignment="0" applyProtection="0"/>
    <xf numFmtId="0" fontId="115" fillId="0" borderId="0" applyFont="0" applyFill="0" applyBorder="0" applyAlignment="0" applyProtection="0"/>
    <xf numFmtId="3" fontId="161" fillId="0" borderId="0" applyFont="0" applyFill="0" applyBorder="0" applyAlignment="0" applyProtection="0"/>
    <xf numFmtId="0" fontId="115" fillId="0" borderId="0" applyFont="0" applyFill="0" applyBorder="0" applyAlignment="0" applyProtection="0"/>
    <xf numFmtId="0" fontId="162" fillId="0" borderId="0" applyNumberFormat="0" applyFill="0" applyAlignment="0" applyProtection="0"/>
    <xf numFmtId="209" fontId="6" fillId="0" borderId="0" applyFont="0" applyFill="0" applyBorder="0" applyAlignment="0" applyProtection="0"/>
    <xf numFmtId="0" fontId="6" fillId="0" borderId="0" applyNumberFormat="0" applyAlignment="0">
      <alignment horizontal="left"/>
    </xf>
    <xf numFmtId="0" fontId="6" fillId="0" borderId="0" applyNumberFormat="0" applyAlignment="0"/>
    <xf numFmtId="0" fontId="163" fillId="1" borderId="0" applyFont="0" applyFill="0" applyBorder="0" applyAlignment="0" applyProtection="0">
      <alignment horizontal="right"/>
    </xf>
    <xf numFmtId="0" fontId="129" fillId="0" borderId="0"/>
    <xf numFmtId="210" fontId="139" fillId="0" borderId="0" applyFont="0" applyFill="0" applyBorder="0" applyAlignment="0" applyProtection="0"/>
    <xf numFmtId="211" fontId="151" fillId="0" borderId="0" applyFont="0" applyFill="0" applyBorder="0" applyAlignment="0" applyProtection="0">
      <alignment horizontal="center"/>
    </xf>
    <xf numFmtId="212" fontId="6" fillId="0" borderId="0">
      <alignment horizontal="right"/>
    </xf>
    <xf numFmtId="212" fontId="127" fillId="0" borderId="0" applyFill="0" applyBorder="0" applyAlignment="0" applyProtection="0"/>
    <xf numFmtId="39" fontId="6" fillId="0" borderId="0" applyFont="0" applyFill="0" applyBorder="0" applyAlignment="0" applyProtection="0"/>
    <xf numFmtId="206" fontId="6" fillId="0" borderId="0" applyFont="0" applyFill="0" applyBorder="0" applyAlignment="0" applyProtection="0">
      <alignment horizontal="right"/>
    </xf>
    <xf numFmtId="213" fontId="151" fillId="0" borderId="0" applyFont="0" applyFill="0" applyBorder="0" applyAlignment="0" applyProtection="0">
      <alignment horizontal="right"/>
    </xf>
    <xf numFmtId="174" fontId="6"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alignment horizontal="right"/>
    </xf>
    <xf numFmtId="214" fontId="6" fillId="0" borderId="0" applyFont="0" applyFill="0" applyBorder="0" applyAlignment="0" applyProtection="0"/>
    <xf numFmtId="0" fontId="115" fillId="0" borderId="0" applyFont="0" applyFill="0" applyBorder="0" applyAlignment="0" applyProtection="0"/>
    <xf numFmtId="215" fontId="127" fillId="0" borderId="0" applyFill="0" applyBorder="0" applyAlignment="0" applyProtection="0"/>
    <xf numFmtId="215" fontId="127" fillId="0" borderId="0" applyFill="0" applyBorder="0" applyAlignment="0" applyProtection="0"/>
    <xf numFmtId="216" fontId="114" fillId="99" borderId="41">
      <alignment horizontal="right"/>
    </xf>
    <xf numFmtId="0" fontId="161" fillId="0" borderId="0" applyFont="0" applyFill="0" applyBorder="0" applyAlignment="0" applyProtection="0"/>
    <xf numFmtId="0" fontId="6" fillId="100" borderId="0"/>
    <xf numFmtId="217" fontId="6" fillId="0" borderId="0"/>
    <xf numFmtId="218" fontId="145" fillId="0" borderId="0">
      <alignment horizontal="right"/>
    </xf>
    <xf numFmtId="0" fontId="163" fillId="0" borderId="0" applyNumberFormat="0" applyAlignment="0"/>
    <xf numFmtId="214" fontId="112" fillId="86" borderId="33">
      <protection locked="0"/>
    </xf>
    <xf numFmtId="0" fontId="163" fillId="0" borderId="0" applyNumberFormat="0" applyFont="0" applyAlignment="0" applyProtection="0"/>
    <xf numFmtId="219" fontId="6" fillId="0" borderId="0"/>
    <xf numFmtId="220" fontId="40" fillId="110" borderId="0" applyFont="0" applyFill="0" applyBorder="0" applyAlignment="0" applyProtection="0"/>
    <xf numFmtId="17" fontId="59" fillId="0" borderId="0" applyFill="0" applyBorder="0">
      <alignment horizontal="right"/>
    </xf>
    <xf numFmtId="221" fontId="59" fillId="0" borderId="32"/>
    <xf numFmtId="221" fontId="59" fillId="0" borderId="32"/>
    <xf numFmtId="221" fontId="59" fillId="0" borderId="32"/>
    <xf numFmtId="221" fontId="59" fillId="0" borderId="32"/>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22" fontId="6" fillId="0" borderId="0" applyFont="0" applyFill="0" applyBorder="0" applyAlignment="0" applyProtection="0"/>
    <xf numFmtId="14" fontId="32" fillId="0" borderId="0" applyFill="0" applyBorder="0" applyAlignment="0"/>
    <xf numFmtId="219" fontId="6" fillId="0" borderId="0"/>
    <xf numFmtId="14" fontId="157" fillId="0" borderId="0">
      <alignment horizontal="right"/>
      <protection locked="0"/>
    </xf>
    <xf numFmtId="0" fontId="163" fillId="0" borderId="2" applyFont="0" applyFill="0" applyBorder="0" applyAlignment="0" applyProtection="0">
      <alignment horizontal="right"/>
    </xf>
    <xf numFmtId="0" fontId="163" fillId="0" borderId="2" applyFont="0" applyFill="0" applyBorder="0" applyAlignment="0" applyProtection="0">
      <alignment horizontal="right"/>
    </xf>
    <xf numFmtId="14" fontId="163" fillId="0" borderId="0" applyFont="0" applyFill="0" applyBorder="0" applyAlignment="0" applyProtection="0"/>
    <xf numFmtId="14" fontId="153" fillId="0" borderId="0" applyFont="0" applyFill="0" applyBorder="0" applyAlignment="0" applyProtection="0">
      <alignment horizontal="center"/>
    </xf>
    <xf numFmtId="223" fontId="153" fillId="0" borderId="0" applyFont="0" applyFill="0" applyBorder="0" applyAlignment="0" applyProtection="0">
      <alignment horizontal="center"/>
    </xf>
    <xf numFmtId="0" fontId="110" fillId="0" borderId="0"/>
    <xf numFmtId="0" fontId="36" fillId="0" borderId="0">
      <alignment horizontal="right"/>
    </xf>
    <xf numFmtId="0" fontId="36" fillId="0" borderId="0">
      <alignment horizontal="right"/>
    </xf>
    <xf numFmtId="0" fontId="110" fillId="0" borderId="0"/>
    <xf numFmtId="37" fontId="164" fillId="0" borderId="0"/>
    <xf numFmtId="10" fontId="6" fillId="11" borderId="2" applyNumberFormat="0" applyFont="0" applyBorder="0" applyAlignment="0" applyProtection="0">
      <protection locked="0"/>
    </xf>
    <xf numFmtId="10" fontId="6" fillId="11" borderId="2" applyNumberFormat="0" applyFont="0" applyBorder="0" applyAlignment="0" applyProtection="0">
      <protection locked="0"/>
    </xf>
    <xf numFmtId="168" fontId="6" fillId="0" borderId="0" applyFont="0" applyFill="0" applyBorder="0" applyAlignment="0" applyProtection="0"/>
    <xf numFmtId="224" fontId="36" fillId="0" borderId="0" applyFont="0" applyFill="0" applyBorder="0" applyAlignment="0" applyProtection="0"/>
    <xf numFmtId="0" fontId="139" fillId="0" borderId="0"/>
    <xf numFmtId="0" fontId="165" fillId="0" borderId="0">
      <protection locked="0"/>
    </xf>
    <xf numFmtId="196" fontId="139" fillId="0" borderId="0"/>
    <xf numFmtId="225" fontId="139" fillId="0" borderId="0" applyFont="0" applyFill="0" applyBorder="0" applyAlignment="0" applyProtection="0"/>
    <xf numFmtId="226" fontId="6" fillId="0" borderId="49" applyNumberFormat="0" applyFont="0" applyFill="0" applyAlignment="0" applyProtection="0"/>
    <xf numFmtId="212" fontId="166" fillId="0" borderId="0" applyFill="0" applyBorder="0" applyAlignment="0" applyProtection="0"/>
    <xf numFmtId="38" fontId="145" fillId="0" borderId="50">
      <alignment horizontal="right"/>
    </xf>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167" fillId="99" borderId="0">
      <alignment horizontal="center"/>
    </xf>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6" fillId="0" borderId="0" applyNumberFormat="0" applyAlignment="0">
      <alignment horizontal="left"/>
    </xf>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216" fontId="168" fillId="0" borderId="0"/>
    <xf numFmtId="0" fontId="168" fillId="0" borderId="0"/>
    <xf numFmtId="0" fontId="168" fillId="0" borderId="0"/>
    <xf numFmtId="227" fontId="169"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0" fontId="115" fillId="0" borderId="0" applyFont="0" applyFill="0" applyBorder="0" applyAlignment="0" applyProtection="0"/>
    <xf numFmtId="0" fontId="36" fillId="0" borderId="0" applyFont="0" applyFill="0" applyBorder="0" applyAlignment="0" applyProtection="0"/>
    <xf numFmtId="0" fontId="170" fillId="0" borderId="0" applyNumberFormat="0" applyFill="0" applyBorder="0" applyAlignment="0" applyProtection="0"/>
    <xf numFmtId="0" fontId="65" fillId="0" borderId="0" applyNumberFormat="0" applyFill="0" applyBorder="0" applyAlignment="0" applyProtection="0"/>
    <xf numFmtId="0" fontId="98" fillId="0" borderId="0" applyNumberFormat="0" applyFill="0" applyBorder="0" applyAlignment="0" applyProtection="0"/>
    <xf numFmtId="229" fontId="171" fillId="0" borderId="0">
      <alignment horizontal="right" vertical="top"/>
    </xf>
    <xf numFmtId="230" fontId="172" fillId="0" borderId="0">
      <alignment horizontal="right" vertical="top"/>
    </xf>
    <xf numFmtId="230" fontId="171" fillId="0" borderId="0">
      <alignment horizontal="right" vertical="top"/>
    </xf>
    <xf numFmtId="231" fontId="172" fillId="0" borderId="0" applyFill="0" applyBorder="0">
      <alignment horizontal="right" vertical="top"/>
    </xf>
    <xf numFmtId="232" fontId="172" fillId="0" borderId="0" applyFill="0" applyBorder="0">
      <alignment horizontal="right" vertical="top"/>
    </xf>
    <xf numFmtId="233" fontId="172" fillId="0" borderId="0" applyFill="0" applyBorder="0">
      <alignment horizontal="right" vertical="top"/>
    </xf>
    <xf numFmtId="234" fontId="172" fillId="0" borderId="0" applyFill="0" applyBorder="0">
      <alignment horizontal="right" vertical="top"/>
    </xf>
    <xf numFmtId="235" fontId="172" fillId="0" borderId="0" applyFill="0" applyBorder="0">
      <alignment horizontal="right" vertical="top"/>
    </xf>
    <xf numFmtId="0" fontId="173" fillId="0" borderId="0">
      <alignment horizontal="center" wrapText="1"/>
    </xf>
    <xf numFmtId="236" fontId="155" fillId="0" borderId="0" applyFill="0" applyBorder="0">
      <alignment vertical="top"/>
    </xf>
    <xf numFmtId="236" fontId="174" fillId="0" borderId="0" applyFill="0" applyBorder="0" applyProtection="0">
      <alignment vertical="top"/>
    </xf>
    <xf numFmtId="236" fontId="175" fillId="0" borderId="0">
      <alignment vertical="top"/>
    </xf>
    <xf numFmtId="218" fontId="172" fillId="0" borderId="0" applyFill="0" applyBorder="0" applyAlignment="0" applyProtection="0">
      <alignment horizontal="right" vertical="top"/>
    </xf>
    <xf numFmtId="3" fontId="176" fillId="0" borderId="0" applyFont="0" applyAlignment="0"/>
    <xf numFmtId="236" fontId="177" fillId="0" borderId="0"/>
    <xf numFmtId="0" fontId="172" fillId="0" borderId="0" applyFill="0" applyBorder="0">
      <alignment horizontal="left" vertical="top"/>
    </xf>
    <xf numFmtId="170" fontId="68" fillId="11" borderId="2" applyFont="0" applyFill="0" applyBorder="0" applyAlignment="0" applyProtection="0">
      <protection locked="0"/>
    </xf>
    <xf numFmtId="170" fontId="68" fillId="11" borderId="2" applyFont="0" applyFill="0" applyBorder="0" applyAlignment="0" applyProtection="0">
      <protection locked="0"/>
    </xf>
    <xf numFmtId="3" fontId="178" fillId="0" borderId="0" applyNumberFormat="0" applyFont="0" applyFill="0" applyBorder="0" applyAlignment="0" applyProtection="0">
      <alignment horizontal="left"/>
    </xf>
    <xf numFmtId="0" fontId="6" fillId="0" borderId="0"/>
    <xf numFmtId="0" fontId="6" fillId="0" borderId="0"/>
    <xf numFmtId="0" fontId="6" fillId="0" borderId="0"/>
    <xf numFmtId="0" fontId="110" fillId="0" borderId="0"/>
    <xf numFmtId="0" fontId="179" fillId="0" borderId="0" applyFill="0" applyBorder="0" applyProtection="0">
      <alignment horizontal="left"/>
    </xf>
    <xf numFmtId="237" fontId="180" fillId="0" borderId="0"/>
    <xf numFmtId="0" fontId="6" fillId="0" borderId="0" applyBorder="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9" fillId="0" borderId="21" applyNumberFormat="0" applyFill="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42" fillId="67" borderId="0" applyNumberFormat="0" applyBorder="0" applyAlignment="0" applyProtection="0"/>
    <xf numFmtId="0" fontId="181" fillId="50"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37" fontId="182" fillId="0" borderId="51">
      <alignment horizontal="right" vertical="center"/>
    </xf>
    <xf numFmtId="38" fontId="40" fillId="99" borderId="0" applyNumberFormat="0" applyBorder="0" applyAlignment="0" applyProtection="0"/>
    <xf numFmtId="0" fontId="163" fillId="1" borderId="0" applyFont="0" applyFill="0" applyBorder="0" applyAlignment="0" applyProtection="0">
      <alignment horizontal="right"/>
    </xf>
    <xf numFmtId="238" fontId="183" fillId="0" borderId="0" applyFill="0" applyBorder="0" applyAlignment="0" applyProtection="0"/>
    <xf numFmtId="0" fontId="110" fillId="0" borderId="0" applyFont="0">
      <alignment horizontal="centerContinuous"/>
    </xf>
    <xf numFmtId="239" fontId="34" fillId="0" borderId="0"/>
    <xf numFmtId="0" fontId="184" fillId="0" borderId="40">
      <alignment horizontal="centerContinuous"/>
    </xf>
    <xf numFmtId="0" fontId="185" fillId="0" borderId="0">
      <alignment horizontal="centerContinuous"/>
    </xf>
    <xf numFmtId="0" fontId="186" fillId="0" borderId="0">
      <alignment horizontal="centerContinuous"/>
    </xf>
    <xf numFmtId="240" fontId="59" fillId="110" borderId="2" applyNumberFormat="0" applyFont="0" applyAlignment="0"/>
    <xf numFmtId="240" fontId="59" fillId="110" borderId="2" applyNumberFormat="0" applyFont="0" applyAlignment="0"/>
    <xf numFmtId="240" fontId="59" fillId="110" borderId="2" applyNumberFormat="0" applyFont="0" applyAlignment="0"/>
    <xf numFmtId="239" fontId="6" fillId="0" borderId="0" applyFont="0" applyFill="0" applyBorder="0" applyAlignment="0" applyProtection="0">
      <alignment horizontal="right"/>
    </xf>
    <xf numFmtId="204" fontId="141" fillId="0" borderId="0" applyBorder="0" applyAlignment="0" applyProtection="0"/>
    <xf numFmtId="49" fontId="187" fillId="135" borderId="0">
      <alignment horizontal="center"/>
    </xf>
    <xf numFmtId="0" fontId="35" fillId="0" borderId="52" applyNumberFormat="0" applyAlignment="0" applyProtection="0">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110" fillId="0" borderId="0"/>
    <xf numFmtId="49" fontId="188" fillId="0" borderId="53" applyProtection="0">
      <alignment horizontal="right" wrapText="1"/>
    </xf>
    <xf numFmtId="0" fontId="52" fillId="0" borderId="18" applyNumberFormat="0" applyFill="0" applyAlignment="0" applyProtection="0"/>
    <xf numFmtId="0" fontId="106" fillId="0" borderId="37" applyNumberFormat="0" applyFill="0" applyAlignment="0" applyProtection="0"/>
    <xf numFmtId="0" fontId="92" fillId="0" borderId="9" applyNumberFormat="0" applyFill="0" applyAlignment="0" applyProtection="0"/>
    <xf numFmtId="0" fontId="92" fillId="0" borderId="9" applyNumberFormat="0" applyFill="0" applyAlignment="0" applyProtection="0"/>
    <xf numFmtId="49" fontId="188" fillId="0" borderId="0" applyProtection="0">
      <alignment wrapText="1"/>
    </xf>
    <xf numFmtId="0" fontId="53" fillId="0" borderId="19" applyNumberFormat="0" applyFill="0" applyAlignment="0" applyProtection="0"/>
    <xf numFmtId="0" fontId="107" fillId="0" borderId="38"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49" fontId="189" fillId="0" borderId="54" applyProtection="0">
      <alignment horizontal="right" wrapText="1"/>
    </xf>
    <xf numFmtId="0" fontId="54" fillId="0" borderId="20" applyNumberFormat="0" applyFill="0" applyAlignment="0" applyProtection="0"/>
    <xf numFmtId="0" fontId="108" fillId="0" borderId="39" applyNumberFormat="0" applyFill="0" applyAlignment="0" applyProtection="0"/>
    <xf numFmtId="0" fontId="94" fillId="0" borderId="11" applyNumberFormat="0" applyFill="0" applyAlignment="0" applyProtection="0"/>
    <xf numFmtId="0" fontId="94" fillId="0" borderId="11" applyNumberFormat="0" applyFill="0" applyAlignment="0" applyProtection="0"/>
    <xf numFmtId="49" fontId="189" fillId="0" borderId="0" applyProtection="0">
      <alignment wrapText="1"/>
    </xf>
    <xf numFmtId="0" fontId="54" fillId="0" borderId="0" applyNumberFormat="0" applyFill="0" applyBorder="0" applyAlignment="0" applyProtection="0"/>
    <xf numFmtId="0" fontId="94" fillId="0" borderId="0" applyNumberFormat="0" applyFill="0" applyBorder="0" applyAlignment="0" applyProtection="0"/>
    <xf numFmtId="0" fontId="190" fillId="0" borderId="0">
      <alignment horizontal="right"/>
    </xf>
    <xf numFmtId="0" fontId="190" fillId="0" borderId="0">
      <alignment horizontal="left"/>
    </xf>
    <xf numFmtId="0" fontId="191" fillId="0" borderId="0" applyNumberFormat="0" applyFill="0" applyBorder="0" applyAlignment="0" applyProtection="0">
      <alignment horizontal="left"/>
    </xf>
    <xf numFmtId="0" fontId="192" fillId="0" borderId="0" applyNumberFormat="0" applyFill="0" applyBorder="0" applyAlignment="0" applyProtection="0">
      <alignment horizontal="center"/>
    </xf>
    <xf numFmtId="0" fontId="193" fillId="0" borderId="0" applyNumberFormat="0" applyFill="0" applyBorder="0" applyAlignment="0" applyProtection="0">
      <alignment horizontal="center"/>
    </xf>
    <xf numFmtId="38" fontId="6" fillId="0" borderId="0" applyNumberFormat="0" applyFill="0" applyBorder="0"/>
    <xf numFmtId="0" fontId="110" fillId="0" borderId="0" applyNumberFormat="0" applyFill="0" applyBorder="0" applyAlignment="0" applyProtection="0"/>
    <xf numFmtId="0" fontId="135" fillId="0" borderId="0">
      <alignment horizontal="center"/>
    </xf>
    <xf numFmtId="0" fontId="86"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65" fontId="167" fillId="136" borderId="0">
      <protection locked="0"/>
    </xf>
    <xf numFmtId="0" fontId="6" fillId="136" borderId="34" applyNumberFormat="0" applyFont="0">
      <alignment horizontal="left"/>
      <protection locked="0"/>
    </xf>
    <xf numFmtId="195" fontId="139" fillId="0" borderId="0" applyFont="0" applyFill="0" applyBorder="0" applyAlignment="0" applyProtection="0"/>
    <xf numFmtId="10" fontId="40" fillId="110" borderId="2" applyNumberFormat="0" applyBorder="0" applyAlignment="0" applyProtection="0"/>
    <xf numFmtId="10" fontId="40" fillId="110" borderId="2" applyNumberFormat="0" applyBorder="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195" fillId="10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95" fillId="1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95" fillId="16" borderId="4" applyNumberFormat="0" applyAlignment="0" applyProtection="0"/>
    <xf numFmtId="0" fontId="6" fillId="97" borderId="0"/>
    <xf numFmtId="0" fontId="51" fillId="106" borderId="14" applyNumberFormat="0" applyAlignment="0" applyProtection="0"/>
    <xf numFmtId="0" fontId="110" fillId="0" borderId="0" applyNumberFormat="0" applyFill="0" applyBorder="0" applyAlignment="0">
      <protection locked="0"/>
    </xf>
    <xf numFmtId="0" fontId="6" fillId="0" borderId="0"/>
    <xf numFmtId="0" fontId="115" fillId="137" borderId="2" applyNumberFormat="0" applyFont="0" applyBorder="0" applyAlignment="0">
      <alignment horizontal="right"/>
    </xf>
    <xf numFmtId="0" fontId="115" fillId="137" borderId="2" applyNumberFormat="0" applyFont="0" applyBorder="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110" fillId="0" borderId="0"/>
    <xf numFmtId="0" fontId="167" fillId="112" borderId="55" applyFont="0">
      <alignment horizontal="left"/>
      <protection locked="0"/>
    </xf>
    <xf numFmtId="164" fontId="167" fillId="136" borderId="0">
      <protection locked="0"/>
    </xf>
    <xf numFmtId="43" fontId="167" fillId="136" borderId="0">
      <protection locked="0"/>
    </xf>
    <xf numFmtId="241" fontId="167" fillId="136" borderId="0">
      <protection locked="0"/>
    </xf>
    <xf numFmtId="242" fontId="196" fillId="0" borderId="0" applyFill="0" applyBorder="0" applyProtection="0">
      <alignment horizontal="right"/>
    </xf>
    <xf numFmtId="243" fontId="196" fillId="0" borderId="0" applyFill="0" applyBorder="0" applyProtection="0"/>
    <xf numFmtId="242" fontId="197" fillId="0" borderId="0" applyFill="0" applyBorder="0" applyProtection="0">
      <alignment horizontal="right"/>
    </xf>
    <xf numFmtId="0" fontId="59" fillId="0" borderId="49" applyFill="0" applyProtection="0">
      <alignment horizontal="centerContinuous"/>
    </xf>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xf numFmtId="0" fontId="59" fillId="0" borderId="32"/>
    <xf numFmtId="0" fontId="59" fillId="0" borderId="32"/>
    <xf numFmtId="0" fontId="59" fillId="0" borderId="32"/>
    <xf numFmtId="0" fontId="59" fillId="0" borderId="32"/>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3" fontId="196" fillId="0" borderId="32"/>
    <xf numFmtId="243" fontId="196" fillId="0" borderId="32"/>
    <xf numFmtId="243" fontId="196" fillId="0" borderId="32"/>
    <xf numFmtId="243" fontId="196" fillId="0" borderId="32"/>
    <xf numFmtId="243" fontId="196" fillId="0" borderId="32"/>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4" fontId="40" fillId="0" borderId="0" applyFill="0" applyBorder="0" applyProtection="0">
      <alignment horizontal="right"/>
    </xf>
    <xf numFmtId="242" fontId="40" fillId="0" borderId="32"/>
    <xf numFmtId="242" fontId="40" fillId="0" borderId="32"/>
    <xf numFmtId="242" fontId="40" fillId="0" borderId="32"/>
    <xf numFmtId="242" fontId="40" fillId="0" borderId="32"/>
    <xf numFmtId="242" fontId="40" fillId="0" borderId="32"/>
    <xf numFmtId="173" fontId="1"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6" fontId="6" fillId="0" borderId="0" applyFont="0" applyFill="0" applyBorder="0" applyAlignment="0" applyProtection="0"/>
    <xf numFmtId="246" fontId="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245" fontId="6" fillId="0" borderId="0" applyFont="0" applyFill="0" applyBorder="0" applyAlignment="0" applyProtection="0"/>
    <xf numFmtId="168" fontId="113" fillId="0" borderId="0" applyFill="0" applyBorder="0" applyAlignment="0" applyProtection="0"/>
    <xf numFmtId="43" fontId="1" fillId="0" borderId="0" applyFont="0" applyFill="0" applyBorder="0" applyAlignment="0" applyProtection="0"/>
    <xf numFmtId="1" fontId="198" fillId="1" borderId="41">
      <protection locked="0"/>
    </xf>
    <xf numFmtId="0" fontId="36" fillId="0" borderId="0" applyFill="0" applyProtection="0">
      <alignment horizontal="centerContinuous"/>
    </xf>
    <xf numFmtId="0" fontId="8" fillId="0" borderId="0" applyFill="0" applyProtection="0">
      <alignment horizontal="centerContinuous"/>
    </xf>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0" applyFill="0" applyBorder="0" applyProtection="0"/>
    <xf numFmtId="242" fontId="40" fillId="0" borderId="56" applyFill="0" applyProtection="0"/>
    <xf numFmtId="242" fontId="40" fillId="0" borderId="57" applyFill="0" applyProtection="0"/>
    <xf numFmtId="0" fontId="115" fillId="0" borderId="0">
      <alignment horizontal="left"/>
    </xf>
    <xf numFmtId="0" fontId="199" fillId="0" borderId="0" applyNumberFormat="0" applyFill="0" applyBorder="0" applyAlignment="0" applyProtection="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7" fontId="200" fillId="0" borderId="0" applyNumberFormat="0" applyFill="0" applyBorder="0" applyAlignment="0" applyProtection="0">
      <alignment horizontal="right"/>
    </xf>
    <xf numFmtId="0" fontId="201" fillId="0" borderId="58"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6" fillId="88" borderId="0"/>
    <xf numFmtId="0" fontId="110" fillId="0" borderId="0"/>
    <xf numFmtId="0" fontId="202" fillId="0" borderId="47">
      <alignment horizontal="left"/>
      <protection locked="0"/>
    </xf>
    <xf numFmtId="0" fontId="6" fillId="0" borderId="0" applyNumberFormat="0" applyFill="0" applyBorder="0" applyAlignment="0" applyProtection="0"/>
    <xf numFmtId="0" fontId="6" fillId="0" borderId="0" applyNumberFormat="0" applyFill="0" applyBorder="0" applyAlignment="0" applyProtection="0"/>
    <xf numFmtId="238" fontId="203" fillId="0" borderId="0" applyFill="0" applyBorder="0" applyAlignment="0" applyProtection="0"/>
    <xf numFmtId="0" fontId="110" fillId="0" borderId="0" applyNumberFormat="0" applyFont="0" applyFill="0" applyBorder="0" applyAlignment="0"/>
    <xf numFmtId="38" fontId="149" fillId="0" borderId="0" applyFont="0" applyFill="0" applyBorder="0" applyAlignment="0" applyProtection="0"/>
    <xf numFmtId="40" fontId="149" fillId="0" borderId="0" applyFont="0" applyFill="0" applyBorder="0" applyAlignment="0" applyProtection="0"/>
    <xf numFmtId="0" fontId="204" fillId="0" borderId="0" applyBorder="0"/>
    <xf numFmtId="38" fontId="126" fillId="0" borderId="0" applyFont="0" applyFill="0" applyBorder="0" applyAlignment="0" applyProtection="0"/>
    <xf numFmtId="40"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151" fillId="0" borderId="0" applyFont="0" applyFill="0" applyBorder="0" applyAlignment="0" applyProtection="0">
      <alignment horizontal="right"/>
    </xf>
    <xf numFmtId="210" fontId="151" fillId="0" borderId="0" applyFill="0" applyProtection="0">
      <alignment horizontal="right"/>
    </xf>
    <xf numFmtId="3" fontId="151" fillId="0" borderId="0" applyFont="0" applyFill="0" applyBorder="0" applyAlignment="0" applyProtection="0">
      <alignment horizontal="center"/>
    </xf>
    <xf numFmtId="0" fontId="115" fillId="0" borderId="0" applyFont="0" applyFill="0" applyBorder="0" applyAlignment="0" applyProtection="0">
      <alignment horizontal="right"/>
    </xf>
    <xf numFmtId="225" fontId="126" fillId="0" borderId="0" applyFont="0" applyFill="0" applyBorder="0" applyAlignment="0" applyProtection="0"/>
    <xf numFmtId="216"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7" fontId="111" fillId="0" borderId="0" applyFont="0" applyFill="0" applyBorder="0" applyAlignment="0" applyProtection="0"/>
    <xf numFmtId="209" fontId="141" fillId="0" borderId="0" applyFont="0" applyFill="0" applyBorder="0" applyAlignment="0" applyProtection="0"/>
    <xf numFmtId="0" fontId="6" fillId="0" borderId="0" applyFont="0" applyFill="0" applyBorder="0" applyAlignment="0" applyProtection="0"/>
    <xf numFmtId="0" fontId="110" fillId="0" borderId="0"/>
    <xf numFmtId="0" fontId="110" fillId="0" borderId="0"/>
    <xf numFmtId="0" fontId="34" fillId="0" borderId="0"/>
    <xf numFmtId="194" fontId="34" fillId="0" borderId="0"/>
    <xf numFmtId="173" fontId="137" fillId="0" borderId="0"/>
    <xf numFmtId="0" fontId="6" fillId="0" borderId="0" applyNumberFormat="0" applyFont="0" applyFill="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9" fillId="75" borderId="0" applyNumberFormat="0" applyBorder="0" applyAlignment="0" applyProtection="0"/>
    <xf numFmtId="0" fontId="205" fillId="84"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49" fillId="75" borderId="0" applyNumberFormat="0" applyBorder="0" applyAlignment="0" applyProtection="0"/>
    <xf numFmtId="0" fontId="55" fillId="84" borderId="0" applyNumberFormat="0" applyBorder="0" applyAlignment="0" applyProtection="0"/>
    <xf numFmtId="0" fontId="49" fillId="75" borderId="0" applyNumberFormat="0" applyBorder="0" applyAlignment="0" applyProtection="0"/>
    <xf numFmtId="0" fontId="206" fillId="0" borderId="0"/>
    <xf numFmtId="0" fontId="129" fillId="0" borderId="0">
      <alignment horizontal="left"/>
    </xf>
    <xf numFmtId="0" fontId="145" fillId="0" borderId="0" applyNumberFormat="0" applyFill="0" applyAlignment="0" applyProtection="0"/>
    <xf numFmtId="37" fontId="162" fillId="0" borderId="0"/>
    <xf numFmtId="248" fontId="36" fillId="0" borderId="0" applyFont="0" applyFill="0" applyBorder="0" applyAlignment="0" applyProtection="0"/>
    <xf numFmtId="0" fontId="169" fillId="0" borderId="0"/>
    <xf numFmtId="0" fontId="111" fillId="0" borderId="0"/>
    <xf numFmtId="0" fontId="36" fillId="0" borderId="0"/>
    <xf numFmtId="249" fontId="207" fillId="0" borderId="0"/>
    <xf numFmtId="0" fontId="6" fillId="0" borderId="0"/>
    <xf numFmtId="199"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0" fontId="127" fillId="0" borderId="0"/>
    <xf numFmtId="0" fontId="6" fillId="0" borderId="0"/>
    <xf numFmtId="199" fontId="159" fillId="0" borderId="0"/>
    <xf numFmtId="250" fontId="113" fillId="0" borderId="0"/>
    <xf numFmtId="25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9" fontId="6" fillId="0" borderId="0"/>
    <xf numFmtId="199" fontId="127" fillId="0" borderId="0"/>
    <xf numFmtId="0" fontId="6" fillId="0" borderId="0"/>
    <xf numFmtId="0" fontId="6" fillId="0" borderId="0" applyNumberFormat="0" applyFill="0" applyBorder="0" applyAlignment="0" applyProtection="0"/>
    <xf numFmtId="0" fontId="208"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209"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59" fillId="0" borderId="0" applyNumberFormat="0" applyFill="0" applyBorder="0" applyAlignment="0" applyProtection="0"/>
    <xf numFmtId="251" fontId="210" fillId="0" borderId="0" applyFont="0" applyFill="0" applyBorder="0" applyAlignment="0"/>
    <xf numFmtId="1" fontId="211" fillId="0" borderId="0" applyFont="0" applyFill="0" applyBorder="0" applyAlignment="0" applyProtection="0">
      <alignment horizontal="center"/>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36" fillId="0" borderId="0"/>
    <xf numFmtId="0" fontId="111" fillId="0" borderId="0"/>
    <xf numFmtId="0" fontId="213" fillId="0" borderId="0"/>
    <xf numFmtId="0" fontId="214" fillId="0" borderId="59"/>
    <xf numFmtId="0" fontId="6" fillId="0" borderId="0"/>
    <xf numFmtId="252" fontId="40" fillId="0" borderId="0" applyFont="0" applyFill="0" applyBorder="0" applyAlignment="0" applyProtection="0"/>
    <xf numFmtId="37" fontId="215" fillId="0" borderId="0" applyNumberFormat="0" applyFont="0" applyFill="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216" fillId="0" borderId="47"/>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6" fillId="0" borderId="0"/>
    <xf numFmtId="1" fontId="165" fillId="0" borderId="0">
      <alignment horizontal="right"/>
      <protection locked="0"/>
    </xf>
    <xf numFmtId="0" fontId="139" fillId="0" borderId="0"/>
    <xf numFmtId="0" fontId="165" fillId="0" borderId="0">
      <protection locked="0"/>
    </xf>
    <xf numFmtId="0" fontId="115" fillId="0" borderId="0"/>
    <xf numFmtId="2" fontId="165" fillId="0" borderId="0">
      <alignment horizontal="right"/>
      <protection locked="0"/>
    </xf>
    <xf numFmtId="253" fontId="145" fillId="0" borderId="0" applyFill="0" applyBorder="0" applyAlignment="0" applyProtection="0"/>
    <xf numFmtId="254" fontId="145" fillId="0" borderId="0" applyNumberFormat="0" applyBorder="0">
      <alignment horizontal="right"/>
    </xf>
    <xf numFmtId="0" fontId="110" fillId="0" borderId="0"/>
    <xf numFmtId="165" fontId="167" fillId="0" borderId="0"/>
    <xf numFmtId="0" fontId="6" fillId="0" borderId="0" applyFont="0" applyFill="0" applyBorder="0" applyAlignment="0" applyProtection="0"/>
    <xf numFmtId="0" fontId="6" fillId="0" borderId="0" applyFont="0" applyFill="0" applyBorder="0" applyAlignment="0" applyProtection="0"/>
    <xf numFmtId="0" fontId="36" fillId="136" borderId="2"/>
    <xf numFmtId="0" fontId="36" fillId="136" borderId="2"/>
    <xf numFmtId="0" fontId="36" fillId="136" borderId="2"/>
    <xf numFmtId="255" fontId="36" fillId="136" borderId="2" applyFont="0" applyFill="0" applyBorder="0" applyAlignment="0" applyProtection="0"/>
    <xf numFmtId="255" fontId="36" fillId="136" borderId="2" applyFont="0" applyFill="0" applyBorder="0" applyAlignment="0" applyProtection="0"/>
    <xf numFmtId="0" fontId="111" fillId="0" borderId="0">
      <alignment horizontal="left" vertical="top"/>
      <protection locked="0"/>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96"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40" fontId="217" fillId="100" borderId="0">
      <alignment horizontal="right"/>
    </xf>
    <xf numFmtId="0" fontId="218" fillId="100" borderId="0">
      <alignment horizontal="right"/>
    </xf>
    <xf numFmtId="0" fontId="219" fillId="100" borderId="31"/>
    <xf numFmtId="0" fontId="219" fillId="0" borderId="0" applyBorder="0">
      <alignment horizontal="centerContinuous"/>
    </xf>
    <xf numFmtId="0" fontId="220" fillId="0" borderId="0" applyBorder="0">
      <alignment horizontal="centerContinuous"/>
    </xf>
    <xf numFmtId="0" fontId="57" fillId="96" borderId="23" applyNumberFormat="0" applyAlignment="0" applyProtection="0"/>
    <xf numFmtId="0" fontId="34" fillId="138" borderId="0" applyNumberFormat="0" applyFont="0" applyBorder="0" applyAlignment="0"/>
    <xf numFmtId="0" fontId="6" fillId="0" borderId="0" applyNumberFormat="0" applyFont="0" applyBorder="0" applyAlignment="0"/>
    <xf numFmtId="164" fontId="167" fillId="0" borderId="0"/>
    <xf numFmtId="43" fontId="167" fillId="0" borderId="0"/>
    <xf numFmtId="165" fontId="221" fillId="0" borderId="0"/>
    <xf numFmtId="0" fontId="222" fillId="0" borderId="0" applyProtection="0">
      <alignment horizontal="left"/>
    </xf>
    <xf numFmtId="0" fontId="222" fillId="0" borderId="0" applyFill="0" applyBorder="0" applyProtection="0">
      <alignment horizontal="left"/>
    </xf>
    <xf numFmtId="0" fontId="223" fillId="0" borderId="0" applyFill="0" applyBorder="0" applyProtection="0">
      <alignment horizontal="left"/>
    </xf>
    <xf numFmtId="1" fontId="224" fillId="0" borderId="0" applyProtection="0">
      <alignment horizontal="right" vertical="center"/>
    </xf>
    <xf numFmtId="49" fontId="225" fillId="0" borderId="32" applyFill="0" applyProtection="0">
      <alignment vertical="center"/>
    </xf>
    <xf numFmtId="14" fontId="6" fillId="0" borderId="0">
      <alignment horizontal="center" wrapText="1"/>
      <protection locked="0"/>
    </xf>
    <xf numFmtId="0" fontId="139" fillId="0" borderId="0">
      <alignment horizontal="right"/>
    </xf>
    <xf numFmtId="0" fontId="6" fillId="0" borderId="0" applyFont="0" applyFill="0" applyBorder="0" applyAlignment="0" applyProtection="0"/>
    <xf numFmtId="165" fontId="139"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256" fontId="40" fillId="0" borderId="0" applyFont="0" applyFill="0" applyBorder="0" applyAlignment="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13" fillId="0" borderId="0" applyFill="0" applyBorder="0" applyAlignment="0" applyProtection="0"/>
    <xf numFmtId="165" fontId="113" fillId="0" borderId="0" applyFill="0" applyBorder="0" applyAlignment="0" applyProtection="0"/>
    <xf numFmtId="9" fontId="127" fillId="0" borderId="0" applyFill="0" applyBorder="0" applyAlignment="0" applyProtection="0"/>
    <xf numFmtId="9" fontId="6" fillId="0" borderId="0" applyFont="0" applyFill="0" applyBorder="0" applyAlignment="0" applyProtection="0"/>
    <xf numFmtId="165" fontId="159"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0" fontId="139" fillId="0" borderId="0">
      <alignment horizontal="right"/>
    </xf>
    <xf numFmtId="9" fontId="113"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27" fillId="0" borderId="0" applyFill="0" applyBorder="0" applyAlignment="0" applyProtection="0"/>
    <xf numFmtId="9" fontId="42" fillId="0" borderId="0" applyFont="0" applyFill="0" applyBorder="0" applyAlignment="0" applyProtection="0"/>
    <xf numFmtId="9" fontId="113" fillId="0" borderId="0" applyFont="0" applyFill="0" applyBorder="0" applyAlignment="0" applyProtection="0"/>
    <xf numFmtId="165" fontId="42" fillId="0" borderId="0" applyFont="0" applyFill="0" applyBorder="0" applyAlignment="0" applyProtection="0"/>
    <xf numFmtId="9" fontId="160"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257" fontId="139" fillId="0" borderId="0" applyFont="0" applyFill="0" applyBorder="0" applyProtection="0">
      <alignment horizontal="right"/>
    </xf>
    <xf numFmtId="0" fontId="115" fillId="0" borderId="0" applyFont="0" applyFill="0" applyBorder="0" applyAlignment="0" applyProtection="0"/>
    <xf numFmtId="0" fontId="139" fillId="0" borderId="0"/>
    <xf numFmtId="0" fontId="165" fillId="0" borderId="0"/>
    <xf numFmtId="10" fontId="139" fillId="0" borderId="0"/>
    <xf numFmtId="10" fontId="165" fillId="0" borderId="0">
      <protection locked="0"/>
    </xf>
    <xf numFmtId="258" fontId="139" fillId="0" borderId="0" applyFont="0" applyFill="0" applyBorder="0" applyAlignment="0" applyProtection="0"/>
    <xf numFmtId="0" fontId="111" fillId="0" borderId="0"/>
    <xf numFmtId="195" fontId="139" fillId="0" borderId="0" applyFont="0" applyFill="0" applyBorder="0" applyAlignment="0" applyProtection="0">
      <protection locked="0"/>
    </xf>
    <xf numFmtId="0" fontId="6" fillId="0" borderId="0"/>
    <xf numFmtId="165" fontId="167" fillId="9" borderId="0"/>
    <xf numFmtId="164" fontId="167" fillId="9" borderId="0"/>
    <xf numFmtId="0" fontId="111" fillId="0" borderId="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8" fontId="139" fillId="0" borderId="0" applyFont="0" applyFill="0" applyBorder="0" applyAlignment="0" applyProtection="0"/>
    <xf numFmtId="211" fontId="141" fillId="0" borderId="0" applyFont="0" applyFill="0" applyBorder="0" applyAlignment="0" applyProtection="0"/>
    <xf numFmtId="216" fontId="226" fillId="0" borderId="60">
      <alignment horizontal="right"/>
    </xf>
    <xf numFmtId="0" fontId="115" fillId="0" borderId="0">
      <alignment horizontal="right"/>
      <protection locked="0"/>
    </xf>
    <xf numFmtId="0" fontId="227" fillId="0" borderId="0"/>
    <xf numFmtId="37" fontId="36" fillId="96" borderId="0" applyNumberFormat="0" applyFont="0" applyFill="0" applyBorder="0" applyAlignment="0" applyProtection="0"/>
    <xf numFmtId="9" fontId="1" fillId="0" borderId="0" applyFont="0" applyFill="0" applyBorder="0" applyAlignment="0" applyProtection="0"/>
    <xf numFmtId="0" fontId="191" fillId="0" borderId="0"/>
    <xf numFmtId="0" fontId="191" fillId="0" borderId="61">
      <alignment horizontal="right"/>
    </xf>
    <xf numFmtId="0" fontId="228" fillId="139" borderId="2">
      <alignment horizontal="right"/>
    </xf>
    <xf numFmtId="0" fontId="228" fillId="139" borderId="2">
      <alignment horizontal="right"/>
    </xf>
    <xf numFmtId="0" fontId="228" fillId="139" borderId="2">
      <alignment horizontal="right"/>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6" fillId="0" borderId="0" applyNumberFormat="0" applyFont="0" applyFill="0" applyBorder="0" applyAlignment="0" applyProtection="0">
      <alignment horizontal="left"/>
    </xf>
    <xf numFmtId="15" fontId="126" fillId="0" borderId="0" applyFont="0" applyFill="0" applyBorder="0" applyAlignment="0" applyProtection="0"/>
    <xf numFmtId="4" fontId="126" fillId="0" borderId="0" applyFont="0" applyFill="0" applyBorder="0" applyAlignment="0" applyProtection="0"/>
    <xf numFmtId="0" fontId="229" fillId="0" borderId="40">
      <alignment horizontal="center"/>
    </xf>
    <xf numFmtId="3" fontId="126" fillId="0" borderId="0" applyFont="0" applyFill="0" applyBorder="0" applyAlignment="0" applyProtection="0"/>
    <xf numFmtId="0" fontId="126" fillId="140" borderId="0" applyNumberFormat="0" applyFont="0" applyBorder="0" applyAlignment="0" applyProtection="0"/>
    <xf numFmtId="0" fontId="230" fillId="0" borderId="47" applyNumberFormat="0" applyFill="0" applyBorder="0" applyAlignment="0" applyProtection="0">
      <protection hidden="1"/>
    </xf>
    <xf numFmtId="14" fontId="6" fillId="0" borderId="0" applyNumberFormat="0" applyFill="0" applyBorder="0" applyAlignment="0" applyProtection="0">
      <alignment horizontal="left"/>
    </xf>
    <xf numFmtId="0" fontId="129" fillId="0" borderId="0">
      <alignment horizontal="right"/>
    </xf>
    <xf numFmtId="0" fontId="231" fillId="96" borderId="0" applyFont="0" applyFill="0" applyAlignment="0"/>
    <xf numFmtId="0" fontId="110" fillId="0" borderId="0" applyNumberFormat="0" applyFont="0" applyFill="0" applyBorder="0" applyAlignment="0" applyProtection="0">
      <alignment horizontal="left" indent="1"/>
    </xf>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110" fillId="0" borderId="0">
      <alignment horizontal="center"/>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0" fillId="0" borderId="0">
      <alignment horizontal="center"/>
    </xf>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6"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110"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112" borderId="26" applyNumberFormat="0">
      <protection locked="0"/>
    </xf>
    <xf numFmtId="0" fontId="40" fillId="96"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111" borderId="0"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227" fillId="0" borderId="63"/>
    <xf numFmtId="0" fontId="115" fillId="1" borderId="0" applyNumberFormat="0" applyBorder="0" applyAlignment="0" applyProtection="0"/>
    <xf numFmtId="0" fontId="110" fillId="141" borderId="0" applyNumberFormat="0" applyFont="0" applyBorder="0" applyAlignment="0" applyProtection="0"/>
    <xf numFmtId="195" fontId="139" fillId="0" borderId="0" applyFont="0" applyFill="0" applyBorder="0" applyAlignment="0" applyProtection="0"/>
    <xf numFmtId="212" fontId="234" fillId="0" borderId="0" applyFill="0" applyBorder="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250" fontId="235" fillId="0" borderId="0" applyNumberFormat="0" applyFill="0" applyBorder="0" applyAlignment="0" applyProtection="0"/>
    <xf numFmtId="250" fontId="113" fillId="142" borderId="0" applyNumberFormat="0" applyFont="0" applyBorder="0" applyAlignment="0" applyProtection="0"/>
    <xf numFmtId="250" fontId="159" fillId="142" borderId="0" applyNumberFormat="0" applyFont="0" applyBorder="0" applyAlignment="0" applyProtection="0"/>
    <xf numFmtId="0" fontId="127" fillId="0" borderId="0" applyFill="0" applyBorder="0" applyProtection="0"/>
    <xf numFmtId="250" fontId="113" fillId="143" borderId="0" applyNumberFormat="0" applyFont="0" applyBorder="0" applyAlignment="0" applyProtection="0"/>
    <xf numFmtId="250" fontId="159" fillId="101" borderId="0" applyNumberFormat="0" applyFont="0" applyBorder="0" applyAlignment="0" applyProtection="0"/>
    <xf numFmtId="250" fontId="113" fillId="143" borderId="0" applyNumberFormat="0" applyFont="0" applyBorder="0" applyAlignment="0" applyProtection="0"/>
    <xf numFmtId="200" fontId="127" fillId="0" borderId="0" applyFill="0" applyBorder="0" applyAlignment="0" applyProtection="0"/>
    <xf numFmtId="250" fontId="236" fillId="0" borderId="0" applyNumberFormat="0" applyAlignment="0" applyProtection="0"/>
    <xf numFmtId="0" fontId="188" fillId="0" borderId="53" applyProtection="0">
      <alignment horizontal="right" wrapText="1"/>
    </xf>
    <xf numFmtId="0" fontId="188" fillId="0" borderId="53" applyProtection="0">
      <alignment horizontal="right" wrapText="1"/>
    </xf>
    <xf numFmtId="0" fontId="188" fillId="0" borderId="0" applyProtection="0">
      <alignment wrapText="1"/>
    </xf>
    <xf numFmtId="0" fontId="188" fillId="0" borderId="0" applyProtection="0">
      <alignment wrapText="1"/>
    </xf>
    <xf numFmtId="0" fontId="188" fillId="0" borderId="0" applyProtection="0">
      <alignment wrapText="1"/>
    </xf>
    <xf numFmtId="250" fontId="237" fillId="0" borderId="64" applyNumberFormat="0" applyFill="0" applyAlignment="0" applyProtection="0"/>
    <xf numFmtId="250" fontId="238" fillId="0" borderId="65" applyNumberFormat="0" applyFill="0" applyAlignment="0" applyProtection="0"/>
    <xf numFmtId="250" fontId="238" fillId="0" borderId="65" applyNumberFormat="0" applyFill="0" applyAlignment="0" applyProtection="0"/>
    <xf numFmtId="0" fontId="26" fillId="0" borderId="0" applyAlignment="0" applyProtection="0"/>
    <xf numFmtId="0" fontId="26" fillId="0" borderId="0" applyAlignment="0" applyProtection="0"/>
    <xf numFmtId="0" fontId="94" fillId="0" borderId="0" applyAlignment="0" applyProtection="0"/>
    <xf numFmtId="250" fontId="237" fillId="0" borderId="66" applyNumberFormat="0" applyFill="0" applyAlignment="0" applyProtection="0"/>
    <xf numFmtId="250" fontId="239" fillId="0" borderId="67" applyNumberFormat="0" applyFill="0" applyAlignment="0" applyProtection="0"/>
    <xf numFmtId="0" fontId="39" fillId="144" borderId="0" applyNumberFormat="0" applyBorder="0" applyAlignment="0" applyProtection="0"/>
    <xf numFmtId="0" fontId="6" fillId="0" borderId="0" applyNumberFormat="0" applyFont="0" applyFill="0" applyBorder="0" applyAlignment="0" applyProtection="0"/>
    <xf numFmtId="0" fontId="39" fillId="145" borderId="0" applyNumberFormat="0" applyBorder="0" applyAlignment="0" applyProtection="0"/>
    <xf numFmtId="0" fontId="39" fillId="145" borderId="0" applyNumberFormat="0" applyBorder="0" applyAlignment="0" applyProtection="0"/>
    <xf numFmtId="3" fontId="6" fillId="0" borderId="0" applyNumberFormat="0" applyFont="0" applyFill="0" applyBorder="0" applyAlignment="0" applyProtection="0"/>
    <xf numFmtId="0" fontId="39" fillId="146" borderId="0" applyNumberFormat="0" applyBorder="0" applyAlignment="0" applyProtection="0"/>
    <xf numFmtId="0" fontId="39" fillId="146" borderId="0" applyNumberFormat="0" applyBorder="0" applyAlignment="0" applyProtection="0"/>
    <xf numFmtId="3" fontId="6" fillId="0" borderId="0" applyNumberFormat="0" applyFont="0" applyFill="0" applyBorder="0" applyAlignment="0" applyProtection="0"/>
    <xf numFmtId="0" fontId="6" fillId="147" borderId="0" applyNumberFormat="0" applyBorder="0" applyAlignment="0" applyProtection="0"/>
    <xf numFmtId="0" fontId="39" fillId="147" borderId="0" applyNumberFormat="0" applyBorder="0" applyAlignment="0" applyProtection="0"/>
    <xf numFmtId="3" fontId="6" fillId="0" borderId="0" applyNumberFormat="0" applyFont="0" applyFill="0" applyBorder="0" applyAlignment="0" applyProtection="0"/>
    <xf numFmtId="3" fontId="39" fillId="148" borderId="0" applyNumberFormat="0" applyBorder="0" applyAlignment="0" applyProtection="0"/>
    <xf numFmtId="3" fontId="39" fillId="148" borderId="0" applyNumberFormat="0" applyBorder="0" applyAlignment="0" applyProtection="0"/>
    <xf numFmtId="3" fontId="6" fillId="0" borderId="0" applyNumberFormat="0" applyFont="0" applyFill="0" applyBorder="0" applyAlignment="0" applyProtection="0"/>
    <xf numFmtId="3" fontId="39" fillId="116" borderId="0" applyNumberFormat="0" applyBorder="0" applyAlignment="0" applyProtection="0"/>
    <xf numFmtId="3" fontId="39" fillId="116" borderId="0" applyNumberFormat="0" applyBorder="0" applyAlignment="0" applyProtection="0"/>
    <xf numFmtId="0" fontId="6" fillId="0" borderId="0" applyFont="0" applyFill="0" applyBorder="0" applyAlignment="0" applyProtection="0"/>
    <xf numFmtId="3" fontId="6" fillId="0" borderId="0" applyFont="0" applyFill="0" applyBorder="0" applyAlignment="0" applyProtection="0"/>
    <xf numFmtId="0" fontId="6" fillId="116" borderId="0" applyNumberFormat="0" applyFont="0" applyBorder="0" applyAlignment="0" applyProtection="0"/>
    <xf numFmtId="4" fontId="6" fillId="0" borderId="0" applyFont="0" applyFill="0" applyBorder="0" applyAlignment="0" applyProtection="0"/>
    <xf numFmtId="0" fontId="34" fillId="0" borderId="0"/>
    <xf numFmtId="0" fontId="40" fillId="129" borderId="0"/>
    <xf numFmtId="0" fontId="37" fillId="0" borderId="0"/>
    <xf numFmtId="0" fontId="6" fillId="0" borderId="0" applyNumberFormat="0" applyFill="0" applyBorder="0" applyAlignment="0" applyProtection="0"/>
    <xf numFmtId="0" fontId="42" fillId="0" borderId="0"/>
    <xf numFmtId="0" fontId="6" fillId="0" borderId="0"/>
    <xf numFmtId="0" fontId="6" fillId="0" borderId="0" applyNumberFormat="0" applyFill="0" applyBorder="0" applyAlignment="0" applyProtection="0"/>
    <xf numFmtId="0" fontId="6" fillId="0" borderId="0"/>
    <xf numFmtId="0" fontId="6" fillId="0" borderId="0"/>
    <xf numFmtId="0" fontId="240" fillId="0" borderId="0"/>
    <xf numFmtId="225" fontId="114" fillId="0" borderId="0">
      <alignment horizontal="right" vertical="center"/>
    </xf>
    <xf numFmtId="37" fontId="114" fillId="59" borderId="41">
      <alignment horizontal="right" vertical="center"/>
    </xf>
    <xf numFmtId="38" fontId="114" fillId="0" borderId="0">
      <alignment horizontal="right" vertical="center"/>
    </xf>
    <xf numFmtId="9" fontId="114" fillId="0" borderId="0">
      <alignment horizontal="right" vertical="center"/>
    </xf>
    <xf numFmtId="0" fontId="114" fillId="0" borderId="0"/>
    <xf numFmtId="0" fontId="116" fillId="0" borderId="0">
      <alignment vertical="center"/>
    </xf>
    <xf numFmtId="218" fontId="6"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7" fillId="0" borderId="0" applyNumberFormat="0" applyFill="0" applyBorder="0" applyAlignment="0" applyProtection="0"/>
    <xf numFmtId="0" fontId="38" fillId="149" borderId="0" applyNumberFormat="0" applyBorder="0" applyAlignment="0" applyProtection="0"/>
    <xf numFmtId="0" fontId="241" fillId="0" borderId="0"/>
    <xf numFmtId="170" fontId="6" fillId="0" borderId="0" applyFont="0" applyFill="0" applyBorder="0" applyAlignment="0" applyProtection="0"/>
    <xf numFmtId="2" fontId="6" fillId="0" borderId="0" applyFont="0" applyFill="0" applyBorder="0" applyAlignment="0" applyProtection="0"/>
    <xf numFmtId="204" fontId="6" fillId="0" borderId="0" applyFont="0" applyFill="0" applyBorder="0" applyAlignment="0" applyProtection="0"/>
    <xf numFmtId="0" fontId="242" fillId="0" borderId="0"/>
    <xf numFmtId="0" fontId="22" fillId="0" borderId="0"/>
    <xf numFmtId="0" fontId="174" fillId="0" borderId="0" applyNumberFormat="0" applyFill="0" applyBorder="0" applyAlignment="0" applyProtection="0">
      <alignment horizontal="left"/>
    </xf>
    <xf numFmtId="0" fontId="223" fillId="0" borderId="0"/>
    <xf numFmtId="40" fontId="6" fillId="0" borderId="0" applyBorder="0">
      <alignment horizontal="right"/>
    </xf>
    <xf numFmtId="259" fontId="163" fillId="0" borderId="0"/>
    <xf numFmtId="0" fontId="6" fillId="0" borderId="46" applyNumberFormat="0" applyFill="0" applyBorder="0" applyAlignment="0" applyProtection="0"/>
    <xf numFmtId="0" fontId="6" fillId="0" borderId="46" applyNumberFormat="0" applyFill="0" applyBorder="0" applyAlignment="0" applyProtection="0"/>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44" fillId="0" borderId="0" applyFill="0" applyBorder="0" applyProtection="0">
      <alignment horizontal="center" vertical="center"/>
    </xf>
    <xf numFmtId="0" fontId="244" fillId="0" borderId="0" applyBorder="0" applyProtection="0">
      <alignmen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0" fontId="245" fillId="150" borderId="0"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144" fillId="0" borderId="0" applyFill="0" applyBorder="0" applyProtection="0"/>
    <xf numFmtId="0" fontId="246" fillId="0" borderId="0" applyFill="0" applyBorder="0" applyProtection="0">
      <alignment horizontal="left"/>
    </xf>
    <xf numFmtId="0" fontId="247" fillId="0" borderId="0" applyFill="0" applyBorder="0" applyProtection="0">
      <alignment horizontal="left" vertical="top"/>
    </xf>
    <xf numFmtId="0" fontId="174" fillId="0" borderId="0">
      <alignment horizontal="centerContinuous"/>
    </xf>
    <xf numFmtId="0" fontId="153" fillId="0" borderId="0"/>
    <xf numFmtId="0" fontId="40" fillId="0" borderId="0" applyFont="0" applyFill="0" applyBorder="0" applyAlignment="0" applyProtection="0"/>
    <xf numFmtId="49" fontId="32" fillId="0" borderId="0" applyFill="0" applyBorder="0" applyAlignment="0"/>
    <xf numFmtId="0" fontId="32" fillId="0" borderId="0" applyFill="0" applyBorder="0" applyAlignment="0"/>
    <xf numFmtId="0" fontId="32" fillId="0" borderId="0" applyFill="0" applyBorder="0" applyAlignment="0"/>
    <xf numFmtId="0" fontId="6" fillId="0" borderId="0" applyBorder="0" applyProtection="0">
      <alignment horizontal="right"/>
    </xf>
    <xf numFmtId="0" fontId="110"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23" fillId="0" borderId="0" applyNumberFormat="0" applyFill="0" applyBorder="0" applyAlignment="0" applyProtection="0"/>
    <xf numFmtId="0" fontId="63" fillId="0" borderId="0" applyNumberFormat="0" applyFill="0" applyBorder="0" applyAlignment="0" applyProtection="0"/>
    <xf numFmtId="0" fontId="248" fillId="0" borderId="0"/>
    <xf numFmtId="0" fontId="63" fillId="0" borderId="0" applyNumberFormat="0" applyFill="0" applyBorder="0" applyAlignment="0" applyProtection="0"/>
    <xf numFmtId="49" fontId="26" fillId="0" borderId="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115" fillId="0" borderId="0">
      <alignment horizontal="centerContinuous"/>
    </xf>
    <xf numFmtId="195" fontId="249" fillId="0" borderId="68"/>
    <xf numFmtId="0" fontId="115" fillId="0" borderId="0">
      <alignment horizontal="centerContinuous"/>
      <protection locked="0"/>
    </xf>
    <xf numFmtId="0" fontId="115" fillId="0" borderId="0">
      <alignment horizontal="left"/>
    </xf>
    <xf numFmtId="0" fontId="250" fillId="149" borderId="41">
      <alignment vertical="center"/>
    </xf>
    <xf numFmtId="0" fontId="251" fillId="0" borderId="0">
      <alignment horizontal="center"/>
    </xf>
    <xf numFmtId="195" fontId="226" fillId="0" borderId="0" applyNumberFormat="0" applyFill="0" applyBorder="0" applyAlignment="0" applyProtection="0"/>
    <xf numFmtId="0" fontId="128" fillId="51" borderId="47"/>
    <xf numFmtId="0" fontId="252" fillId="0" borderId="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6" fillId="0" borderId="0">
      <alignment horizontal="right"/>
    </xf>
    <xf numFmtId="0" fontId="115" fillId="0" borderId="0" applyBorder="0" applyProtection="0">
      <alignment horizontal="right"/>
    </xf>
    <xf numFmtId="0" fontId="135" fillId="0" borderId="0">
      <alignment horizontal="centerContinuous"/>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37" fontId="40" fillId="86" borderId="0" applyNumberFormat="0" applyBorder="0" applyAlignment="0" applyProtection="0"/>
    <xf numFmtId="37" fontId="40" fillId="0" borderId="0"/>
    <xf numFmtId="3" fontId="197" fillId="0" borderId="69" applyProtection="0"/>
    <xf numFmtId="0" fontId="115" fillId="0" borderId="0" applyNumberFormat="0"/>
    <xf numFmtId="225" fontId="126" fillId="0" borderId="0" applyFont="0" applyFill="0" applyBorder="0" applyAlignment="0" applyProtection="0"/>
    <xf numFmtId="44" fontId="6" fillId="0" borderId="0" applyFont="0" applyFill="0" applyBorder="0" applyAlignment="0" applyProtection="0"/>
    <xf numFmtId="260" fontId="211" fillId="0" borderId="0" applyNumberFormat="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25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10" fillId="0" borderId="0" applyNumberFormat="0" applyFont="0" applyFill="0" applyBorder="0" applyAlignment="0" applyProtection="0"/>
    <xf numFmtId="0" fontId="174" fillId="0" borderId="0" applyNumberFormat="0" applyFont="0" applyFill="0" applyBorder="0" applyAlignment="0" applyProtection="0"/>
    <xf numFmtId="0" fontId="22" fillId="0" borderId="0" applyNumberFormat="0" applyFont="0" applyFill="0" applyBorder="0" applyAlignment="0" applyProtection="0">
      <alignment horizontal="left"/>
    </xf>
    <xf numFmtId="0" fontId="7" fillId="0" borderId="0">
      <alignment horizontal="left"/>
    </xf>
    <xf numFmtId="1" fontId="139" fillId="0" borderId="0" applyFon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10" fontId="6" fillId="121" borderId="2" applyNumberFormat="0" applyFont="0" applyBorder="0" applyAlignment="0" applyProtection="0">
      <protection locked="0"/>
    </xf>
    <xf numFmtId="10" fontId="6" fillId="121" borderId="2" applyNumberFormat="0" applyFont="0" applyBorder="0" applyAlignment="0" applyProtection="0">
      <protection locked="0"/>
    </xf>
    <xf numFmtId="1" fontId="254" fillId="0" borderId="0">
      <alignment horizontal="right"/>
    </xf>
    <xf numFmtId="249" fontId="112" fillId="0" borderId="0"/>
    <xf numFmtId="261" fontId="34" fillId="0" borderId="0" applyFont="0" applyFill="0" applyBorder="0" applyAlignment="0" applyProtection="0"/>
    <xf numFmtId="0" fontId="110" fillId="0" borderId="0"/>
    <xf numFmtId="195" fontId="34" fillId="0" borderId="0" applyFont="0" applyFill="0" applyBorder="0" applyAlignment="0" applyProtection="0"/>
    <xf numFmtId="195" fontId="34" fillId="0" borderId="0" applyFont="0" applyFill="0" applyBorder="0" applyAlignment="0" applyProtection="0"/>
    <xf numFmtId="0" fontId="6" fillId="0" borderId="0">
      <alignment horizontal="center"/>
    </xf>
    <xf numFmtId="0" fontId="110" fillId="0" borderId="0">
      <protection locked="0"/>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255" fillId="151" borderId="0" applyNumberFormat="0" applyProtection="0">
      <alignment horizontal="lef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0" borderId="0" applyFont="0" applyFill="0" applyBorder="0" applyAlignment="0" applyProtection="0"/>
    <xf numFmtId="0" fontId="36" fillId="136" borderId="0" applyFont="0" applyFill="0" applyBorder="0" applyAlignment="0" applyProtection="0">
      <alignment horizontal="center"/>
    </xf>
    <xf numFmtId="0" fontId="1" fillId="0" borderId="0"/>
    <xf numFmtId="0" fontId="51" fillId="50" borderId="14" applyNumberFormat="0" applyAlignment="0" applyProtection="0"/>
    <xf numFmtId="0" fontId="51" fillId="50" borderId="14" applyNumberFormat="0" applyAlignment="0" applyProtection="0"/>
    <xf numFmtId="0" fontId="1" fillId="0" borderId="0"/>
    <xf numFmtId="0" fontId="1" fillId="0" borderId="0"/>
    <xf numFmtId="0" fontId="1" fillId="0" borderId="0"/>
    <xf numFmtId="0" fontId="1" fillId="0" borderId="0"/>
    <xf numFmtId="0" fontId="1"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4" fontId="40" fillId="87" borderId="15" applyNumberFormat="0" applyProtection="0">
      <alignment horizontal="left" vertical="center" indent="1"/>
    </xf>
    <xf numFmtId="4" fontId="40" fillId="87" borderId="15"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0" fontId="32" fillId="0" borderId="0"/>
    <xf numFmtId="43" fontId="32" fillId="0" borderId="0" applyFont="0" applyFill="0" applyBorder="0" applyAlignment="0" applyProtection="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2" fillId="67" borderId="0" applyNumberFormat="0" applyBorder="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1" fillId="0" borderId="0"/>
    <xf numFmtId="4" fontId="40" fillId="87" borderId="15" applyNumberFormat="0" applyProtection="0">
      <alignment horizontal="left" vertical="center" indent="1"/>
    </xf>
    <xf numFmtId="0" fontId="1" fillId="0" borderId="0"/>
    <xf numFmtId="0" fontId="1" fillId="0" borderId="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112" borderId="25" applyNumberFormat="0" applyProtection="0">
      <alignment horizontal="left" vertical="center" indent="1"/>
    </xf>
    <xf numFmtId="4" fontId="40" fillId="112"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173" fontId="6" fillId="153" borderId="0">
      <alignment vertical="top"/>
    </xf>
    <xf numFmtId="0" fontId="2" fillId="0" borderId="0"/>
    <xf numFmtId="0" fontId="1" fillId="0" borderId="0"/>
    <xf numFmtId="41" fontId="6" fillId="153" borderId="0">
      <alignment vertical="top"/>
    </xf>
    <xf numFmtId="173" fontId="6" fillId="12" borderId="0" applyFont="0" applyFill="0" applyBorder="0" applyProtection="0"/>
  </cellStyleXfs>
  <cellXfs count="140">
    <xf numFmtId="0" fontId="0" fillId="0" borderId="0" xfId="0">
      <alignment vertical="top"/>
    </xf>
    <xf numFmtId="0" fontId="6" fillId="0" borderId="0" xfId="4" applyAlignment="1">
      <alignment horizontal="left" vertical="top" wrapText="1"/>
    </xf>
    <xf numFmtId="0" fontId="7" fillId="0" borderId="0" xfId="4" applyFont="1">
      <alignment vertical="top"/>
    </xf>
    <xf numFmtId="0" fontId="6" fillId="0" borderId="0" xfId="4">
      <alignment vertical="top"/>
    </xf>
    <xf numFmtId="0" fontId="10" fillId="0" borderId="0" xfId="4" applyFont="1">
      <alignment vertical="top"/>
    </xf>
    <xf numFmtId="0" fontId="11" fillId="0" borderId="0" xfId="4" applyFont="1">
      <alignment vertical="top"/>
    </xf>
    <xf numFmtId="49" fontId="7" fillId="20" borderId="1" xfId="6">
      <alignment vertical="top"/>
    </xf>
    <xf numFmtId="0" fontId="6" fillId="7" borderId="0" xfId="4" applyFill="1">
      <alignment vertical="top"/>
    </xf>
    <xf numFmtId="0" fontId="9" fillId="5" borderId="1" xfId="5" applyNumberFormat="1">
      <alignment vertical="top"/>
    </xf>
    <xf numFmtId="0" fontId="14" fillId="0" borderId="0" xfId="4" applyFont="1">
      <alignment vertical="top"/>
    </xf>
    <xf numFmtId="0" fontId="6" fillId="15" borderId="0" xfId="4" applyFill="1">
      <alignment vertical="top"/>
    </xf>
    <xf numFmtId="49" fontId="7" fillId="0" borderId="0" xfId="7">
      <alignment vertical="top"/>
    </xf>
    <xf numFmtId="49" fontId="10" fillId="0" borderId="0" xfId="15">
      <alignment vertical="top"/>
    </xf>
    <xf numFmtId="9" fontId="6" fillId="0" borderId="0" xfId="4" applyNumberFormat="1">
      <alignment vertical="top"/>
    </xf>
    <xf numFmtId="43" fontId="12" fillId="0" borderId="0" xfId="63" applyFont="1" applyFill="1">
      <alignment vertical="top"/>
    </xf>
    <xf numFmtId="10" fontId="6" fillId="0" borderId="0" xfId="64">
      <alignment vertical="top"/>
    </xf>
    <xf numFmtId="10" fontId="6" fillId="0" borderId="0" xfId="64" applyFill="1">
      <alignment vertical="top"/>
    </xf>
    <xf numFmtId="166" fontId="6" fillId="12" borderId="0" xfId="63" applyNumberFormat="1" applyFill="1">
      <alignment vertical="top"/>
    </xf>
    <xf numFmtId="49" fontId="6" fillId="0" borderId="0" xfId="7" applyFont="1">
      <alignment vertical="top"/>
    </xf>
    <xf numFmtId="10" fontId="6" fillId="12" borderId="0" xfId="64" applyFill="1">
      <alignment vertical="top"/>
    </xf>
    <xf numFmtId="164" fontId="6" fillId="12" borderId="0" xfId="9" applyNumberFormat="1">
      <alignment vertical="top"/>
    </xf>
    <xf numFmtId="166" fontId="6" fillId="14" borderId="0" xfId="63" applyNumberFormat="1" applyFill="1">
      <alignment vertical="top"/>
    </xf>
    <xf numFmtId="49" fontId="7" fillId="20" borderId="3" xfId="6" applyBorder="1">
      <alignment vertical="top"/>
    </xf>
    <xf numFmtId="49" fontId="7" fillId="20" borderId="32" xfId="6" applyBorder="1">
      <alignment vertical="top"/>
    </xf>
    <xf numFmtId="49" fontId="7" fillId="20" borderId="0" xfId="6" applyBorder="1">
      <alignment vertical="top"/>
    </xf>
    <xf numFmtId="0" fontId="6" fillId="14" borderId="0" xfId="4" applyFill="1">
      <alignment vertical="top"/>
    </xf>
    <xf numFmtId="164" fontId="6" fillId="14" borderId="0" xfId="63" applyNumberFormat="1" applyFill="1">
      <alignment vertical="top"/>
    </xf>
    <xf numFmtId="164" fontId="6" fillId="12" borderId="0" xfId="63" applyNumberFormat="1" applyFill="1">
      <alignment vertical="top"/>
    </xf>
    <xf numFmtId="164" fontId="31" fillId="7" borderId="0" xfId="63" applyNumberFormat="1" applyFont="1" applyFill="1">
      <alignment vertical="top"/>
    </xf>
    <xf numFmtId="0" fontId="7" fillId="20" borderId="1" xfId="6" applyNumberFormat="1">
      <alignment vertical="top"/>
    </xf>
    <xf numFmtId="164" fontId="6" fillId="12" borderId="0" xfId="4" applyNumberFormat="1" applyFill="1">
      <alignment vertical="top"/>
    </xf>
    <xf numFmtId="164" fontId="6" fillId="13" borderId="0" xfId="63" applyNumberFormat="1" applyFill="1">
      <alignment vertical="top"/>
    </xf>
    <xf numFmtId="0" fontId="7" fillId="20" borderId="1" xfId="6" applyNumberFormat="1" applyAlignment="1">
      <alignment horizontal="right" vertical="top"/>
    </xf>
    <xf numFmtId="262" fontId="6" fillId="14" borderId="0" xfId="4" applyNumberFormat="1" applyFill="1">
      <alignment vertical="top"/>
    </xf>
    <xf numFmtId="166" fontId="6" fillId="13" borderId="0" xfId="63" applyNumberFormat="1" applyFill="1">
      <alignment vertical="top"/>
    </xf>
    <xf numFmtId="10" fontId="6" fillId="14" borderId="0" xfId="64" applyFill="1">
      <alignment vertical="top"/>
    </xf>
    <xf numFmtId="9" fontId="6" fillId="14" borderId="0" xfId="4" applyNumberFormat="1" applyFill="1">
      <alignment vertical="top"/>
    </xf>
    <xf numFmtId="0" fontId="6" fillId="0" borderId="0" xfId="4" applyAlignment="1">
      <alignment vertical="center"/>
    </xf>
    <xf numFmtId="49" fontId="7" fillId="20" borderId="3" xfId="6" applyBorder="1" applyAlignment="1">
      <alignment vertical="center"/>
    </xf>
    <xf numFmtId="49" fontId="7" fillId="20" borderId="0" xfId="6" applyBorder="1" applyAlignment="1">
      <alignment vertical="center"/>
    </xf>
    <xf numFmtId="49" fontId="7" fillId="20" borderId="32" xfId="6" applyBorder="1" applyAlignment="1">
      <alignment vertical="center"/>
    </xf>
    <xf numFmtId="262" fontId="6" fillId="13" borderId="0" xfId="63" applyNumberFormat="1" applyFill="1">
      <alignment vertical="top"/>
    </xf>
    <xf numFmtId="262" fontId="6" fillId="0" borderId="0" xfId="4" applyNumberFormat="1">
      <alignment vertical="top"/>
    </xf>
    <xf numFmtId="164" fontId="6" fillId="0" borderId="0" xfId="4" applyNumberFormat="1">
      <alignment vertical="top"/>
    </xf>
    <xf numFmtId="0" fontId="6" fillId="6" borderId="0" xfId="4" applyFill="1">
      <alignment vertical="top"/>
    </xf>
    <xf numFmtId="164" fontId="6" fillId="7" borderId="0" xfId="63" applyNumberFormat="1" applyFill="1">
      <alignment vertical="top"/>
    </xf>
    <xf numFmtId="164" fontId="6" fillId="13" borderId="0" xfId="4" applyNumberFormat="1" applyFill="1">
      <alignment vertical="top"/>
    </xf>
    <xf numFmtId="164" fontId="6" fillId="7" borderId="0" xfId="4" applyNumberFormat="1" applyFill="1">
      <alignment vertical="top"/>
    </xf>
    <xf numFmtId="0" fontId="6" fillId="0" borderId="0" xfId="4" applyAlignment="1">
      <alignment horizontal="left" vertical="top"/>
    </xf>
    <xf numFmtId="10" fontId="6" fillId="6" borderId="0" xfId="64" applyFill="1">
      <alignment vertical="top"/>
    </xf>
    <xf numFmtId="10" fontId="6" fillId="6" borderId="0" xfId="4" applyNumberFormat="1" applyFill="1">
      <alignment vertical="top"/>
    </xf>
    <xf numFmtId="0" fontId="28" fillId="0" borderId="0" xfId="0" applyFont="1" applyAlignment="1"/>
    <xf numFmtId="3" fontId="6" fillId="0" borderId="0" xfId="4" applyNumberFormat="1">
      <alignment vertical="top"/>
    </xf>
    <xf numFmtId="164" fontId="6" fillId="14" borderId="0" xfId="63" applyNumberFormat="1" applyFont="1" applyFill="1">
      <alignment vertical="top"/>
    </xf>
    <xf numFmtId="164" fontId="6" fillId="0" borderId="0" xfId="63" applyNumberFormat="1" applyFill="1">
      <alignment vertical="top"/>
    </xf>
    <xf numFmtId="0" fontId="256" fillId="0" borderId="0" xfId="4" applyFont="1">
      <alignment vertical="top"/>
    </xf>
    <xf numFmtId="49" fontId="7" fillId="20" borderId="3" xfId="6" applyBorder="1" applyAlignment="1">
      <alignment vertical="top" wrapText="1"/>
    </xf>
    <xf numFmtId="262" fontId="6" fillId="0" borderId="0" xfId="4" applyNumberFormat="1" applyAlignment="1">
      <alignment horizontal="center" vertical="center"/>
    </xf>
    <xf numFmtId="262" fontId="6" fillId="0" borderId="0" xfId="63" applyNumberFormat="1" applyFill="1" applyAlignment="1">
      <alignment horizontal="center" vertical="center"/>
    </xf>
    <xf numFmtId="262" fontId="6" fillId="0" borderId="0" xfId="63" applyNumberFormat="1" applyFill="1">
      <alignment vertical="top"/>
    </xf>
    <xf numFmtId="241" fontId="6" fillId="0" borderId="0" xfId="10" applyNumberFormat="1" applyFill="1">
      <alignment vertical="top"/>
    </xf>
    <xf numFmtId="166" fontId="6" fillId="0" borderId="0" xfId="63" applyNumberFormat="1" applyFill="1" applyAlignment="1">
      <alignment horizontal="center" vertical="center"/>
    </xf>
    <xf numFmtId="166" fontId="6" fillId="0" borderId="0" xfId="63" applyNumberFormat="1" applyFill="1" applyAlignment="1">
      <alignment vertical="center"/>
    </xf>
    <xf numFmtId="166" fontId="6" fillId="0" borderId="0" xfId="4" applyNumberFormat="1">
      <alignment vertical="top"/>
    </xf>
    <xf numFmtId="166" fontId="6" fillId="13" borderId="0" xfId="63" applyNumberFormat="1" applyFill="1" applyAlignment="1">
      <alignment horizontal="right" vertical="center"/>
    </xf>
    <xf numFmtId="262" fontId="6" fillId="13" borderId="0" xfId="63" applyNumberFormat="1" applyFill="1" applyAlignment="1">
      <alignment vertical="top"/>
    </xf>
    <xf numFmtId="0" fontId="6" fillId="0" borderId="0" xfId="4" applyAlignment="1">
      <alignment horizontal="right" vertical="center"/>
    </xf>
    <xf numFmtId="10" fontId="6" fillId="0" borderId="0" xfId="64" applyFont="1">
      <alignment vertical="top"/>
    </xf>
    <xf numFmtId="166" fontId="6" fillId="7" borderId="0" xfId="63" applyNumberFormat="1" applyFill="1">
      <alignment vertical="top"/>
    </xf>
    <xf numFmtId="213" fontId="6" fillId="0" borderId="0" xfId="4" applyNumberFormat="1">
      <alignment vertical="top"/>
    </xf>
    <xf numFmtId="265" fontId="6" fillId="0" borderId="0" xfId="4" applyNumberFormat="1">
      <alignment vertical="top"/>
    </xf>
    <xf numFmtId="266" fontId="6" fillId="0" borderId="0" xfId="4" applyNumberFormat="1">
      <alignment vertical="top"/>
    </xf>
    <xf numFmtId="267" fontId="6" fillId="10" borderId="0" xfId="10" applyNumberFormat="1">
      <alignment vertical="top"/>
    </xf>
    <xf numFmtId="267" fontId="6" fillId="0" borderId="0" xfId="4" applyNumberFormat="1">
      <alignment vertical="top"/>
    </xf>
    <xf numFmtId="267" fontId="7" fillId="20" borderId="3" xfId="6" applyNumberFormat="1" applyBorder="1">
      <alignment vertical="top"/>
    </xf>
    <xf numFmtId="267" fontId="7" fillId="20" borderId="0" xfId="6" applyNumberFormat="1" applyBorder="1">
      <alignment vertical="top"/>
    </xf>
    <xf numFmtId="267" fontId="7" fillId="20" borderId="32" xfId="6" applyNumberFormat="1" applyBorder="1">
      <alignment vertical="top"/>
    </xf>
    <xf numFmtId="213" fontId="6" fillId="10" borderId="0" xfId="10" applyNumberFormat="1">
      <alignment vertical="top"/>
    </xf>
    <xf numFmtId="213" fontId="7" fillId="20" borderId="3" xfId="6" applyNumberFormat="1" applyBorder="1">
      <alignment vertical="top"/>
    </xf>
    <xf numFmtId="213" fontId="7" fillId="20" borderId="0" xfId="6" applyNumberFormat="1" applyBorder="1">
      <alignment vertical="top"/>
    </xf>
    <xf numFmtId="213" fontId="7" fillId="20" borderId="32" xfId="6" applyNumberFormat="1" applyBorder="1">
      <alignment vertical="top"/>
    </xf>
    <xf numFmtId="267" fontId="6" fillId="13" borderId="0" xfId="63" applyNumberFormat="1" applyFill="1" applyAlignment="1">
      <alignment horizontal="right" vertical="center"/>
    </xf>
    <xf numFmtId="267" fontId="6" fillId="0" borderId="0" xfId="4" applyNumberFormat="1" applyAlignment="1">
      <alignment vertical="center"/>
    </xf>
    <xf numFmtId="267" fontId="7" fillId="20" borderId="3" xfId="6" applyNumberFormat="1" applyBorder="1" applyAlignment="1">
      <alignment vertical="center"/>
    </xf>
    <xf numFmtId="267" fontId="7" fillId="20" borderId="0" xfId="6" applyNumberFormat="1" applyBorder="1" applyAlignment="1">
      <alignment vertical="center"/>
    </xf>
    <xf numFmtId="267" fontId="7" fillId="20" borderId="32" xfId="6" applyNumberFormat="1" applyBorder="1" applyAlignment="1">
      <alignment vertical="center"/>
    </xf>
    <xf numFmtId="267" fontId="6" fillId="0" borderId="0" xfId="63" applyNumberFormat="1" applyFill="1" applyAlignment="1">
      <alignment vertical="center"/>
    </xf>
    <xf numFmtId="267" fontId="6" fillId="13" borderId="0" xfId="63" applyNumberFormat="1" applyFill="1">
      <alignment vertical="top"/>
    </xf>
    <xf numFmtId="268" fontId="6" fillId="0" borderId="0" xfId="4" applyNumberFormat="1" applyAlignment="1">
      <alignment vertical="center"/>
    </xf>
    <xf numFmtId="268" fontId="7" fillId="20" borderId="3" xfId="6" applyNumberFormat="1" applyBorder="1" applyAlignment="1">
      <alignment vertical="center"/>
    </xf>
    <xf numFmtId="268" fontId="7" fillId="20" borderId="0" xfId="6" applyNumberFormat="1" applyBorder="1" applyAlignment="1">
      <alignment vertical="center"/>
    </xf>
    <xf numFmtId="268" fontId="7" fillId="20" borderId="32" xfId="6" applyNumberFormat="1" applyBorder="1" applyAlignment="1">
      <alignment vertical="center"/>
    </xf>
    <xf numFmtId="268" fontId="6" fillId="0" borderId="0" xfId="63" applyNumberFormat="1" applyFill="1" applyAlignment="1">
      <alignment vertical="center"/>
    </xf>
    <xf numFmtId="268" fontId="7" fillId="20" borderId="3" xfId="6" applyNumberFormat="1" applyBorder="1">
      <alignment vertical="top"/>
    </xf>
    <xf numFmtId="268" fontId="7" fillId="20" borderId="0" xfId="6" applyNumberFormat="1" applyBorder="1">
      <alignment vertical="top"/>
    </xf>
    <xf numFmtId="268" fontId="7" fillId="20" borderId="32" xfId="6" applyNumberFormat="1" applyBorder="1">
      <alignment vertical="top"/>
    </xf>
    <xf numFmtId="268" fontId="6" fillId="0" borderId="0" xfId="4" applyNumberFormat="1">
      <alignment vertical="top"/>
    </xf>
    <xf numFmtId="164" fontId="6" fillId="153" borderId="0" xfId="63" applyNumberFormat="1" applyFill="1">
      <alignment vertical="top"/>
    </xf>
    <xf numFmtId="213" fontId="6" fillId="0" borderId="0" xfId="10" applyNumberFormat="1" applyFill="1">
      <alignment vertical="top"/>
    </xf>
    <xf numFmtId="262" fontId="6" fillId="13" borderId="0" xfId="10" applyNumberFormat="1" applyFill="1">
      <alignment vertical="top"/>
    </xf>
    <xf numFmtId="164" fontId="0" fillId="7" borderId="0" xfId="63" applyNumberFormat="1" applyFont="1" applyFill="1">
      <alignment vertical="top"/>
    </xf>
    <xf numFmtId="0" fontId="6" fillId="10" borderId="0" xfId="4" applyFill="1">
      <alignment vertical="top"/>
    </xf>
    <xf numFmtId="43" fontId="6" fillId="7" borderId="0" xfId="63" applyFill="1">
      <alignment vertical="top"/>
    </xf>
    <xf numFmtId="264" fontId="6" fillId="7" borderId="0" xfId="63" applyNumberFormat="1" applyFill="1">
      <alignment vertical="top"/>
    </xf>
    <xf numFmtId="43" fontId="12" fillId="7" borderId="0" xfId="63" applyFont="1" applyFill="1">
      <alignment vertical="top"/>
    </xf>
    <xf numFmtId="49" fontId="7" fillId="20" borderId="1" xfId="6" applyAlignment="1">
      <alignment horizontal="right" vertical="top"/>
    </xf>
    <xf numFmtId="262" fontId="6" fillId="6" borderId="0" xfId="4" applyNumberFormat="1" applyFill="1">
      <alignment vertical="top"/>
    </xf>
    <xf numFmtId="3" fontId="6" fillId="6" borderId="0" xfId="63" applyNumberFormat="1" applyFill="1">
      <alignment vertical="top"/>
    </xf>
    <xf numFmtId="0" fontId="7" fillId="10" borderId="0" xfId="4" applyFont="1" applyFill="1">
      <alignment vertical="top"/>
    </xf>
    <xf numFmtId="10" fontId="6" fillId="10" borderId="0" xfId="64" applyFill="1">
      <alignment vertical="top"/>
    </xf>
    <xf numFmtId="0" fontId="7" fillId="10" borderId="0" xfId="4" applyFont="1" applyFill="1" applyAlignment="1">
      <alignment vertical="top" wrapText="1"/>
    </xf>
    <xf numFmtId="267" fontId="6" fillId="13" borderId="0" xfId="63" applyNumberFormat="1" applyFill="1" applyAlignment="1">
      <alignment vertical="top"/>
    </xf>
    <xf numFmtId="164" fontId="7" fillId="20" borderId="1" xfId="63" applyNumberFormat="1" applyFont="1" applyFill="1" applyBorder="1">
      <alignment vertical="top"/>
    </xf>
    <xf numFmtId="164" fontId="6" fillId="0" borderId="0" xfId="64" applyNumberFormat="1">
      <alignment vertical="top"/>
    </xf>
    <xf numFmtId="164" fontId="14" fillId="0" borderId="0" xfId="63" applyNumberFormat="1" applyFont="1" applyFill="1">
      <alignment vertical="top"/>
    </xf>
    <xf numFmtId="49" fontId="14" fillId="0" borderId="0" xfId="63" applyNumberFormat="1" applyFont="1" applyFill="1">
      <alignment vertical="top"/>
    </xf>
    <xf numFmtId="3" fontId="6" fillId="153" borderId="0" xfId="4" applyNumberFormat="1" applyFill="1">
      <alignment vertical="top"/>
    </xf>
    <xf numFmtId="3" fontId="6" fillId="14" borderId="0" xfId="4" applyNumberFormat="1" applyFill="1">
      <alignment vertical="top"/>
    </xf>
    <xf numFmtId="3" fontId="6" fillId="13" borderId="0" xfId="4" applyNumberFormat="1" applyFill="1">
      <alignment vertical="top"/>
    </xf>
    <xf numFmtId="241" fontId="6" fillId="13" borderId="0" xfId="63" applyNumberFormat="1" applyFill="1">
      <alignment vertical="top"/>
    </xf>
    <xf numFmtId="265" fontId="6" fillId="13" borderId="0" xfId="63" applyNumberFormat="1" applyFill="1">
      <alignment vertical="top"/>
    </xf>
    <xf numFmtId="270" fontId="6" fillId="10" borderId="0" xfId="10" applyNumberFormat="1">
      <alignment vertical="top"/>
    </xf>
    <xf numFmtId="265" fontId="6" fillId="10" borderId="0" xfId="10" applyNumberFormat="1">
      <alignment vertical="top"/>
    </xf>
    <xf numFmtId="265" fontId="6" fillId="13" borderId="0" xfId="10" applyNumberFormat="1" applyFill="1">
      <alignment vertical="top"/>
    </xf>
    <xf numFmtId="272" fontId="6" fillId="0" borderId="0" xfId="4" applyNumberFormat="1">
      <alignment vertical="top"/>
    </xf>
    <xf numFmtId="271" fontId="6" fillId="0" borderId="0" xfId="4" applyNumberFormat="1">
      <alignment vertical="top"/>
    </xf>
    <xf numFmtId="0" fontId="6" fillId="0" borderId="0" xfId="4" applyAlignment="1">
      <alignment horizontal="left" vertical="top" wrapText="1"/>
    </xf>
    <xf numFmtId="262" fontId="6" fillId="13" borderId="0" xfId="4" applyNumberFormat="1" applyFill="1" applyAlignment="1">
      <alignment horizontal="right" vertical="center"/>
    </xf>
    <xf numFmtId="166" fontId="6" fillId="13" borderId="0" xfId="63" applyNumberFormat="1" applyFill="1" applyAlignment="1">
      <alignment horizontal="right" vertical="center"/>
    </xf>
    <xf numFmtId="0" fontId="6" fillId="0" borderId="0" xfId="4" applyAlignment="1">
      <alignment horizontal="left" vertical="top"/>
    </xf>
    <xf numFmtId="262" fontId="6" fillId="13" borderId="0" xfId="63" applyNumberFormat="1" applyFill="1" applyAlignment="1">
      <alignment horizontal="right" vertical="center"/>
    </xf>
    <xf numFmtId="166" fontId="6" fillId="13" borderId="0" xfId="63" applyNumberFormat="1" applyFill="1" applyAlignment="1">
      <alignment vertical="center"/>
    </xf>
    <xf numFmtId="262" fontId="6" fillId="13" borderId="0" xfId="4" applyNumberFormat="1" applyFill="1" applyAlignment="1">
      <alignment vertical="center"/>
    </xf>
    <xf numFmtId="262" fontId="6" fillId="13" borderId="0" xfId="63" applyNumberFormat="1" applyFill="1" applyAlignment="1">
      <alignment vertical="center"/>
    </xf>
    <xf numFmtId="262" fontId="6" fillId="13" borderId="0" xfId="4" applyNumberFormat="1" applyFill="1" applyAlignment="1">
      <alignment horizontal="center" vertical="center"/>
    </xf>
    <xf numFmtId="262" fontId="6" fillId="13" borderId="0" xfId="63" applyNumberFormat="1" applyFill="1" applyAlignment="1">
      <alignment horizontal="center" vertical="center"/>
    </xf>
    <xf numFmtId="265" fontId="6" fillId="13" borderId="0" xfId="63" applyNumberFormat="1" applyFill="1" applyAlignment="1">
      <alignment horizontal="center" vertical="center"/>
    </xf>
    <xf numFmtId="263" fontId="6" fillId="0" borderId="0" xfId="4" applyNumberFormat="1" applyAlignment="1">
      <alignment horizontal="left" vertical="top" wrapText="1"/>
    </xf>
    <xf numFmtId="265" fontId="6" fillId="13" borderId="0" xfId="4" applyNumberFormat="1" applyFill="1" applyAlignment="1">
      <alignment horizontal="center" vertical="center"/>
    </xf>
    <xf numFmtId="241" fontId="6" fillId="12" borderId="0" xfId="63" applyNumberFormat="1" applyFill="1">
      <alignment vertical="top"/>
    </xf>
  </cellXfs>
  <cellStyles count="50036">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4" xr:uid="{C603D2CD-DAC9-49A5-A8DA-74145E99A1A7}"/>
    <cellStyle name="Cel Input" xfId="11" xr:uid="{00000000-0005-0000-0000-0000660B0000}"/>
    <cellStyle name="Cel Input Data" xfId="50031"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5"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2"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3" xr:uid="{B705E836-8AFF-4720-B451-CE162FBBA80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1">
    <dxf>
      <fill>
        <patternFill>
          <bgColor rgb="FFCCCCFF"/>
        </patternFill>
      </fill>
    </dxf>
  </dxfs>
  <tableStyles count="1" defaultTableStyle="TableStyleMedium2" defaultPivotStyle="PivotStyleLight16">
    <tableStyle name="Tabelstijl 1" pivot="0" count="1" xr9:uid="{5451145C-A42F-4D8F-85E0-C4016193A675}">
      <tableStyleElement type="wholeTable" dxfId="0"/>
    </tableStyle>
  </tableStyles>
  <colors>
    <mruColors>
      <color rgb="FFCCFFFF"/>
      <color rgb="FFFFCC99"/>
      <color rgb="FF99FF99"/>
      <color rgb="FFFFFFCC"/>
      <color rgb="FFFFCCFF"/>
      <color rgb="FFCCFFCC"/>
      <color rgb="FFCCCCFF"/>
      <color rgb="FFCCC8D9"/>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X79"/>
  <sheetViews>
    <sheetView showGridLines="0" zoomScale="85" zoomScaleNormal="85" workbookViewId="0">
      <selection activeCell="F91" sqref="F91"/>
    </sheetView>
  </sheetViews>
  <sheetFormatPr defaultColWidth="9.1328125" defaultRowHeight="12.75"/>
  <cols>
    <col min="1" max="1" width="2.59765625" style="3" customWidth="1"/>
    <col min="2" max="2" width="45.59765625" style="3" customWidth="1"/>
    <col min="3" max="5" width="2.59765625" style="3" customWidth="1"/>
    <col min="6" max="6" width="25.59765625" style="3" customWidth="1"/>
    <col min="7" max="7" width="2.59765625" style="3" customWidth="1"/>
    <col min="8" max="8" width="19" style="3" customWidth="1"/>
    <col min="9" max="9" width="21.59765625" style="3" bestFit="1" customWidth="1"/>
    <col min="10" max="10" width="20" style="3" bestFit="1" customWidth="1"/>
    <col min="11" max="11" width="17" style="3" bestFit="1" customWidth="1"/>
    <col min="12" max="12" width="16.59765625" style="3" bestFit="1" customWidth="1"/>
    <col min="13" max="13" width="18.59765625" style="3" customWidth="1"/>
    <col min="14" max="14" width="17.3984375" style="3" bestFit="1" customWidth="1"/>
    <col min="15" max="15" width="21.59765625" style="3" bestFit="1" customWidth="1"/>
    <col min="16" max="16" width="20" style="3" bestFit="1" customWidth="1"/>
    <col min="17" max="17" width="17" style="3" bestFit="1" customWidth="1"/>
    <col min="18" max="18" width="16.59765625" style="3" bestFit="1" customWidth="1"/>
    <col min="19" max="19" width="15.59765625" style="3" customWidth="1"/>
    <col min="20" max="20" width="17.86328125" style="3" bestFit="1" customWidth="1"/>
    <col min="21" max="34" width="13.59765625" style="3" customWidth="1"/>
    <col min="35" max="16384" width="9.1328125" style="3"/>
  </cols>
  <sheetData>
    <row r="2" spans="2:24" s="8" customFormat="1" ht="17.649999999999999">
      <c r="B2" s="8" t="s">
        <v>177</v>
      </c>
    </row>
    <row r="4" spans="2:24" ht="13.15">
      <c r="B4" s="11" t="s">
        <v>2</v>
      </c>
      <c r="C4" s="2"/>
      <c r="D4" s="2"/>
      <c r="E4" s="2"/>
    </row>
    <row r="5" spans="2:24" ht="91.5" customHeight="1">
      <c r="B5" s="126" t="s">
        <v>3</v>
      </c>
      <c r="C5" s="129"/>
      <c r="D5" s="129"/>
      <c r="E5" s="129"/>
      <c r="F5" s="129"/>
    </row>
    <row r="6" spans="2:24">
      <c r="B6" s="1"/>
      <c r="C6" s="48"/>
      <c r="D6" s="48"/>
      <c r="E6" s="48"/>
      <c r="F6" s="48"/>
    </row>
    <row r="7" spans="2:24">
      <c r="B7" s="12" t="s">
        <v>4</v>
      </c>
      <c r="E7" s="48"/>
      <c r="F7" s="48"/>
    </row>
    <row r="8" spans="2:24" ht="64.5" customHeight="1">
      <c r="B8" s="126" t="s">
        <v>178</v>
      </c>
      <c r="C8" s="126"/>
      <c r="D8" s="126"/>
      <c r="E8" s="126"/>
      <c r="F8" s="126"/>
      <c r="H8" s="110" t="s">
        <v>5</v>
      </c>
      <c r="J8" s="108" t="s">
        <v>6</v>
      </c>
      <c r="K8" s="101"/>
    </row>
    <row r="9" spans="2:24">
      <c r="B9" s="4"/>
    </row>
    <row r="10" spans="2:24" s="6" customFormat="1" ht="12.75" customHeight="1">
      <c r="B10" s="6" t="s">
        <v>7</v>
      </c>
    </row>
    <row r="12" spans="2:24" s="22" customFormat="1" ht="12.75" customHeight="1">
      <c r="B12" s="22" t="s">
        <v>8</v>
      </c>
      <c r="H12" s="22" t="s">
        <v>9</v>
      </c>
      <c r="N12" s="22" t="s">
        <v>10</v>
      </c>
      <c r="T12" s="22" t="s">
        <v>11</v>
      </c>
    </row>
    <row r="13" spans="2:24" s="24" customFormat="1" ht="13.15">
      <c r="B13" s="24" t="s">
        <v>12</v>
      </c>
      <c r="H13" s="24" t="s">
        <v>13</v>
      </c>
      <c r="I13" s="24" t="s">
        <v>14</v>
      </c>
      <c r="J13" s="24" t="s">
        <v>15</v>
      </c>
      <c r="K13" s="24" t="s">
        <v>16</v>
      </c>
      <c r="L13" s="24" t="s">
        <v>17</v>
      </c>
      <c r="N13" s="24" t="s">
        <v>13</v>
      </c>
      <c r="O13" s="24" t="s">
        <v>14</v>
      </c>
      <c r="P13" s="24" t="s">
        <v>15</v>
      </c>
      <c r="Q13" s="24" t="s">
        <v>16</v>
      </c>
      <c r="R13" s="24" t="s">
        <v>17</v>
      </c>
      <c r="T13" s="24" t="s">
        <v>13</v>
      </c>
      <c r="U13" s="24" t="s">
        <v>14</v>
      </c>
      <c r="V13" s="24" t="s">
        <v>15</v>
      </c>
      <c r="W13" s="24" t="s">
        <v>16</v>
      </c>
      <c r="X13" s="24" t="s">
        <v>17</v>
      </c>
    </row>
    <row r="14" spans="2:24" s="23" customFormat="1" ht="13.15">
      <c r="H14" s="23" t="s">
        <v>18</v>
      </c>
      <c r="I14" s="23" t="s">
        <v>19</v>
      </c>
      <c r="J14" s="23" t="s">
        <v>20</v>
      </c>
      <c r="K14" s="23" t="s">
        <v>21</v>
      </c>
      <c r="L14" s="23" t="s">
        <v>22</v>
      </c>
      <c r="N14" s="23" t="s">
        <v>18</v>
      </c>
      <c r="O14" s="23" t="s">
        <v>19</v>
      </c>
      <c r="P14" s="23" t="s">
        <v>20</v>
      </c>
      <c r="Q14" s="23" t="s">
        <v>21</v>
      </c>
      <c r="R14" s="23" t="s">
        <v>22</v>
      </c>
      <c r="T14" s="23" t="s">
        <v>18</v>
      </c>
      <c r="U14" s="23" t="s">
        <v>19</v>
      </c>
      <c r="V14" s="23" t="s">
        <v>20</v>
      </c>
      <c r="W14" s="23" t="s">
        <v>21</v>
      </c>
      <c r="X14" s="23" t="s">
        <v>22</v>
      </c>
    </row>
    <row r="16" spans="2:24">
      <c r="B16" s="37" t="s">
        <v>23</v>
      </c>
      <c r="C16" s="37"/>
      <c r="D16" s="37"/>
      <c r="E16" s="37"/>
      <c r="F16" s="37"/>
      <c r="G16" s="37"/>
      <c r="H16" s="127">
        <f>'8. Entry- en exittarieven '!H93</f>
        <v>-8.4097400000000006E-3</v>
      </c>
      <c r="I16" s="128">
        <f>'8. Entry- en exittarieven '!I93</f>
        <v>-3.84141E-3</v>
      </c>
      <c r="J16" s="64">
        <f>'8. Entry- en exittarieven '!J93</f>
        <v>-1.83741E-3</v>
      </c>
      <c r="K16" s="64">
        <f>'8. Entry- en exittarieven '!K93</f>
        <v>-7.1489999999999995E-5</v>
      </c>
      <c r="L16" s="81">
        <f>'8. Entry- en exittarieven '!L93</f>
        <v>-2.9799999999999998E-6</v>
      </c>
      <c r="M16" s="66"/>
      <c r="N16" s="127">
        <f>'8. Entry- en exittarieven '!N93</f>
        <v>-2.1024300000000002E-3</v>
      </c>
      <c r="O16" s="128">
        <f>'8. Entry- en exittarieven '!O93</f>
        <v>-9.6035000000000001E-4</v>
      </c>
      <c r="P16" s="64">
        <f>'8. Entry- en exittarieven '!P93</f>
        <v>-4.5935000000000003E-4</v>
      </c>
      <c r="Q16" s="64">
        <f>'8. Entry- en exittarieven '!Q93</f>
        <v>-1.787E-5</v>
      </c>
      <c r="R16" s="81">
        <f>'8. Entry- en exittarieven '!R93</f>
        <v>-7.5000000000000002E-7</v>
      </c>
      <c r="T16" s="128">
        <f>'8. Entry- en exittarieven '!T93</f>
        <v>-8.4097400000000006E-3</v>
      </c>
      <c r="U16" s="128">
        <f>'8. Entry- en exittarieven '!U93</f>
        <v>-3.84141E-3</v>
      </c>
      <c r="V16" s="34">
        <f>'8. Entry- en exittarieven '!V93</f>
        <v>-1.83741E-3</v>
      </c>
      <c r="W16" s="34">
        <f>'8. Entry- en exittarieven '!W93</f>
        <v>-7.1489999999999995E-5</v>
      </c>
      <c r="X16" s="87">
        <f>'8. Entry- en exittarieven '!X93</f>
        <v>-2.9799999999999998E-6</v>
      </c>
    </row>
    <row r="17" spans="2:24">
      <c r="B17" s="37" t="s">
        <v>24</v>
      </c>
      <c r="C17" s="37"/>
      <c r="D17" s="37"/>
      <c r="E17" s="37"/>
      <c r="F17" s="37"/>
      <c r="G17" s="37"/>
      <c r="H17" s="127"/>
      <c r="I17" s="128"/>
      <c r="J17" s="64">
        <f>'8. Entry- en exittarieven '!J94</f>
        <v>-1.4834799999999999E-3</v>
      </c>
      <c r="K17" s="64">
        <f>'8. Entry- en exittarieven '!K94</f>
        <v>-6.3910000000000003E-5</v>
      </c>
      <c r="L17" s="81">
        <f>'8. Entry- en exittarieven '!L94</f>
        <v>-2.6699999999999998E-6</v>
      </c>
      <c r="M17" s="66"/>
      <c r="N17" s="127"/>
      <c r="O17" s="128"/>
      <c r="P17" s="64">
        <f>'8. Entry- en exittarieven '!P94</f>
        <v>-3.7086999999999998E-4</v>
      </c>
      <c r="Q17" s="64">
        <f>'8. Entry- en exittarieven '!Q94</f>
        <v>-1.5979999999999999E-5</v>
      </c>
      <c r="R17" s="81">
        <f>'8. Entry- en exittarieven '!R94</f>
        <v>-6.7000000000000004E-7</v>
      </c>
      <c r="T17" s="128"/>
      <c r="U17" s="128"/>
      <c r="V17" s="34">
        <f>'8. Entry- en exittarieven '!V94</f>
        <v>-1.4834799999999999E-3</v>
      </c>
      <c r="W17" s="34">
        <f>'8. Entry- en exittarieven '!W94</f>
        <v>-6.3910000000000003E-5</v>
      </c>
      <c r="X17" s="87">
        <f>'8. Entry- en exittarieven '!X94</f>
        <v>-2.6699999999999998E-6</v>
      </c>
    </row>
    <row r="18" spans="2:24">
      <c r="B18" s="37" t="s">
        <v>25</v>
      </c>
      <c r="C18" s="37"/>
      <c r="D18" s="37"/>
      <c r="E18" s="37"/>
      <c r="F18" s="37"/>
      <c r="G18" s="37"/>
      <c r="H18" s="127"/>
      <c r="I18" s="128"/>
      <c r="J18" s="64">
        <f>'8. Entry- en exittarieven '!J95</f>
        <v>-1.28458E-3</v>
      </c>
      <c r="K18" s="64">
        <f>'8. Entry- en exittarieven '!K95</f>
        <v>-4.9960000000000003E-5</v>
      </c>
      <c r="L18" s="81">
        <f>'8. Entry- en exittarieven '!L95</f>
        <v>-2.0899999999999999E-6</v>
      </c>
      <c r="M18" s="66"/>
      <c r="N18" s="127"/>
      <c r="O18" s="128"/>
      <c r="P18" s="64">
        <f>'8. Entry- en exittarieven '!P95</f>
        <v>-3.2115000000000003E-4</v>
      </c>
      <c r="Q18" s="64">
        <f>'8. Entry- en exittarieven '!Q95</f>
        <v>-1.2490000000000001E-5</v>
      </c>
      <c r="R18" s="81">
        <f>'8. Entry- en exittarieven '!R95</f>
        <v>-5.3000000000000001E-7</v>
      </c>
      <c r="T18" s="128"/>
      <c r="U18" s="128"/>
      <c r="V18" s="34">
        <f>'8. Entry- en exittarieven '!V95</f>
        <v>-1.28458E-3</v>
      </c>
      <c r="W18" s="34">
        <f>'8. Entry- en exittarieven '!W95</f>
        <v>-4.9960000000000003E-5</v>
      </c>
      <c r="X18" s="87">
        <f>'8. Entry- en exittarieven '!X95</f>
        <v>-2.0899999999999999E-6</v>
      </c>
    </row>
    <row r="19" spans="2:24">
      <c r="B19" s="37" t="s">
        <v>26</v>
      </c>
      <c r="C19" s="37"/>
      <c r="D19" s="37"/>
      <c r="E19" s="37"/>
      <c r="F19" s="37"/>
      <c r="G19" s="37"/>
      <c r="H19" s="127"/>
      <c r="I19" s="128">
        <f>'8. Entry- en exittarieven '!I96</f>
        <v>-2.0547400000000002E-3</v>
      </c>
      <c r="J19" s="64">
        <f>'8. Entry- en exittarieven '!J96</f>
        <v>-9.2690999999999997E-4</v>
      </c>
      <c r="K19" s="64">
        <f>'8. Entry- en exittarieven '!K96</f>
        <v>-3.7259999999999999E-5</v>
      </c>
      <c r="L19" s="81">
        <f>'8. Entry- en exittarieven '!L96</f>
        <v>-1.5599999999999999E-6</v>
      </c>
      <c r="M19" s="66"/>
      <c r="N19" s="127"/>
      <c r="O19" s="128">
        <f>'8. Entry- en exittarieven '!O96</f>
        <v>-5.1369000000000002E-4</v>
      </c>
      <c r="P19" s="64">
        <f>'8. Entry- en exittarieven '!P96</f>
        <v>-2.3173000000000001E-4</v>
      </c>
      <c r="Q19" s="64">
        <f>'8. Entry- en exittarieven '!Q96</f>
        <v>-9.3100000000000006E-6</v>
      </c>
      <c r="R19" s="81">
        <f>'8. Entry- en exittarieven '!R96</f>
        <v>-3.9000000000000002E-7</v>
      </c>
      <c r="T19" s="128"/>
      <c r="U19" s="128">
        <f>'8. Entry- en exittarieven '!U96</f>
        <v>-2.0547400000000002E-3</v>
      </c>
      <c r="V19" s="34">
        <f>'8. Entry- en exittarieven '!V96</f>
        <v>-9.2690999999999997E-4</v>
      </c>
      <c r="W19" s="34">
        <f>'8. Entry- en exittarieven '!W96</f>
        <v>-3.7259999999999999E-5</v>
      </c>
      <c r="X19" s="87">
        <f>'8. Entry- en exittarieven '!X96</f>
        <v>-1.5599999999999999E-6</v>
      </c>
    </row>
    <row r="20" spans="2:24">
      <c r="B20" s="37" t="s">
        <v>27</v>
      </c>
      <c r="C20" s="37"/>
      <c r="D20" s="37"/>
      <c r="E20" s="37"/>
      <c r="F20" s="37"/>
      <c r="G20" s="37"/>
      <c r="H20" s="127"/>
      <c r="I20" s="128"/>
      <c r="J20" s="64">
        <f>'8. Entry- en exittarieven '!J97</f>
        <v>-8.4853000000000001E-4</v>
      </c>
      <c r="K20" s="64">
        <f>'8. Entry- en exittarieven '!K97</f>
        <v>-3.3019999999999999E-5</v>
      </c>
      <c r="L20" s="81">
        <f>'8. Entry- en exittarieven '!L97</f>
        <v>-1.3799999999999999E-6</v>
      </c>
      <c r="M20" s="66"/>
      <c r="N20" s="127"/>
      <c r="O20" s="128"/>
      <c r="P20" s="64">
        <f>'8. Entry- en exittarieven '!P97</f>
        <v>-2.1212999999999999E-4</v>
      </c>
      <c r="Q20" s="64">
        <f>'8. Entry- en exittarieven '!Q97</f>
        <v>-8.2600000000000005E-6</v>
      </c>
      <c r="R20" s="81">
        <f>'8. Entry- en exittarieven '!R97</f>
        <v>-3.4999999999999998E-7</v>
      </c>
      <c r="T20" s="128"/>
      <c r="U20" s="128"/>
      <c r="V20" s="34">
        <f>'8. Entry- en exittarieven '!V97</f>
        <v>-8.4853000000000001E-4</v>
      </c>
      <c r="W20" s="34">
        <f>'8. Entry- en exittarieven '!W97</f>
        <v>-3.3019999999999999E-5</v>
      </c>
      <c r="X20" s="87">
        <f>'8. Entry- en exittarieven '!X97</f>
        <v>-1.3799999999999999E-6</v>
      </c>
    </row>
    <row r="21" spans="2:24">
      <c r="B21" s="37" t="s">
        <v>28</v>
      </c>
      <c r="C21" s="37"/>
      <c r="D21" s="37"/>
      <c r="E21" s="37"/>
      <c r="F21" s="37"/>
      <c r="G21" s="37"/>
      <c r="H21" s="127"/>
      <c r="I21" s="128"/>
      <c r="J21" s="64">
        <f>'8. Entry- en exittarieven '!J98</f>
        <v>-6.8948000000000002E-4</v>
      </c>
      <c r="K21" s="64">
        <f>'8. Entry- en exittarieven '!K98</f>
        <v>-2.7739999999999999E-5</v>
      </c>
      <c r="L21" s="81">
        <f>'8. Entry- en exittarieven '!L98</f>
        <v>-1.1599999999999999E-6</v>
      </c>
      <c r="M21" s="66"/>
      <c r="N21" s="127"/>
      <c r="O21" s="128"/>
      <c r="P21" s="64">
        <f>'8. Entry- en exittarieven '!P98</f>
        <v>-1.7237E-4</v>
      </c>
      <c r="Q21" s="64">
        <f>'8. Entry- en exittarieven '!Q98</f>
        <v>-6.9399999999999996E-6</v>
      </c>
      <c r="R21" s="81">
        <f>'8. Entry- en exittarieven '!R98</f>
        <v>-2.9000000000000003E-7</v>
      </c>
      <c r="T21" s="128"/>
      <c r="U21" s="128"/>
      <c r="V21" s="34">
        <f>'8. Entry- en exittarieven '!V98</f>
        <v>-6.8948000000000002E-4</v>
      </c>
      <c r="W21" s="34">
        <f>'8. Entry- en exittarieven '!W98</f>
        <v>-2.7739999999999999E-5</v>
      </c>
      <c r="X21" s="87">
        <f>'8. Entry- en exittarieven '!X98</f>
        <v>-1.1599999999999999E-6</v>
      </c>
    </row>
    <row r="22" spans="2:24">
      <c r="B22" s="37" t="s">
        <v>29</v>
      </c>
      <c r="C22" s="37"/>
      <c r="D22" s="37"/>
      <c r="E22" s="37"/>
      <c r="F22" s="37"/>
      <c r="G22" s="37"/>
      <c r="H22" s="127"/>
      <c r="I22" s="128">
        <f>'8. Entry- en exittarieven '!I99</f>
        <v>-1.6666300000000001E-3</v>
      </c>
      <c r="J22" s="64">
        <f>'8. Entry- en exittarieven '!J99</f>
        <v>-6.7283000000000002E-4</v>
      </c>
      <c r="K22" s="64">
        <f>'8. Entry- en exittarieven '!K99</f>
        <v>-2.6169999999999998E-5</v>
      </c>
      <c r="L22" s="81">
        <f>'8. Entry- en exittarieven '!L99</f>
        <v>-1.0999999999999998E-6</v>
      </c>
      <c r="M22" s="66"/>
      <c r="N22" s="127"/>
      <c r="O22" s="128">
        <f>'8. Entry- en exittarieven '!O99</f>
        <v>-4.1666000000000001E-4</v>
      </c>
      <c r="P22" s="64">
        <f>'8. Entry- en exittarieven '!P99</f>
        <v>-1.6820999999999999E-4</v>
      </c>
      <c r="Q22" s="64">
        <f>'8. Entry- en exittarieven '!Q99</f>
        <v>-6.5400000000000001E-6</v>
      </c>
      <c r="R22" s="81">
        <f>'8. Entry- en exittarieven '!R99</f>
        <v>-2.8000000000000002E-7</v>
      </c>
      <c r="T22" s="128"/>
      <c r="U22" s="128">
        <f>'8. Entry- en exittarieven '!U99</f>
        <v>-1.6666300000000001E-3</v>
      </c>
      <c r="V22" s="34">
        <f>'8. Entry- en exittarieven '!V99</f>
        <v>-6.7283000000000002E-4</v>
      </c>
      <c r="W22" s="34">
        <f>'8. Entry- en exittarieven '!W99</f>
        <v>-2.6169999999999998E-5</v>
      </c>
      <c r="X22" s="87">
        <f>'8. Entry- en exittarieven '!X99</f>
        <v>-1.0999999999999998E-6</v>
      </c>
    </row>
    <row r="23" spans="2:24">
      <c r="B23" s="37" t="s">
        <v>30</v>
      </c>
      <c r="C23" s="37"/>
      <c r="D23" s="37"/>
      <c r="E23" s="37"/>
      <c r="F23" s="37"/>
      <c r="G23" s="37"/>
      <c r="H23" s="127"/>
      <c r="I23" s="128"/>
      <c r="J23" s="64">
        <f>'8. Entry- en exittarieven '!J100</f>
        <v>-6.3960999999999998E-4</v>
      </c>
      <c r="K23" s="64">
        <f>'8. Entry- en exittarieven '!K100</f>
        <v>-2.4919999999999999E-5</v>
      </c>
      <c r="L23" s="81">
        <f>'8. Entry- en exittarieven '!L100</f>
        <v>-1.04E-6</v>
      </c>
      <c r="M23" s="66"/>
      <c r="N23" s="127"/>
      <c r="O23" s="128"/>
      <c r="P23" s="64">
        <f>'8. Entry- en exittarieven '!P100</f>
        <v>-1.5990000000000001E-4</v>
      </c>
      <c r="Q23" s="64">
        <f>'8. Entry- en exittarieven '!Q100</f>
        <v>-6.2299999999999996E-6</v>
      </c>
      <c r="R23" s="81">
        <f>'8. Entry- en exittarieven '!R100</f>
        <v>-2.6E-7</v>
      </c>
      <c r="T23" s="128"/>
      <c r="U23" s="128"/>
      <c r="V23" s="34">
        <f>'8. Entry- en exittarieven '!V100</f>
        <v>-6.3960999999999998E-4</v>
      </c>
      <c r="W23" s="34">
        <f>'8. Entry- en exittarieven '!W100</f>
        <v>-2.4919999999999999E-5</v>
      </c>
      <c r="X23" s="87">
        <f>'8. Entry- en exittarieven '!X100</f>
        <v>-1.04E-6</v>
      </c>
    </row>
    <row r="24" spans="2:24">
      <c r="B24" s="37" t="s">
        <v>31</v>
      </c>
      <c r="C24" s="37"/>
      <c r="D24" s="37"/>
      <c r="E24" s="37"/>
      <c r="F24" s="37"/>
      <c r="G24" s="37"/>
      <c r="H24" s="127"/>
      <c r="I24" s="128"/>
      <c r="J24" s="64">
        <f>'8. Entry- en exittarieven '!J101</f>
        <v>-6.8740999999999995E-4</v>
      </c>
      <c r="K24" s="64">
        <f>'8. Entry- en exittarieven '!K101</f>
        <v>-2.7659999999999999E-5</v>
      </c>
      <c r="L24" s="81">
        <f>'8. Entry- en exittarieven '!L101</f>
        <v>-1.1599999999999999E-6</v>
      </c>
      <c r="M24" s="66"/>
      <c r="N24" s="127"/>
      <c r="O24" s="128"/>
      <c r="P24" s="64">
        <f>'8. Entry- en exittarieven '!P101</f>
        <v>-1.7185E-4</v>
      </c>
      <c r="Q24" s="64">
        <f>'8. Entry- en exittarieven '!Q101</f>
        <v>-6.9099999999999999E-6</v>
      </c>
      <c r="R24" s="81">
        <f>'8. Entry- en exittarieven '!R101</f>
        <v>-2.9000000000000003E-7</v>
      </c>
      <c r="T24" s="128"/>
      <c r="U24" s="128"/>
      <c r="V24" s="34">
        <f>'8. Entry- en exittarieven '!V101</f>
        <v>-6.8740999999999995E-4</v>
      </c>
      <c r="W24" s="34">
        <f>'8. Entry- en exittarieven '!W101</f>
        <v>-2.7659999999999999E-5</v>
      </c>
      <c r="X24" s="87">
        <f>'8. Entry- en exittarieven '!X101</f>
        <v>-1.1599999999999999E-6</v>
      </c>
    </row>
    <row r="25" spans="2:24">
      <c r="B25" s="37" t="s">
        <v>32</v>
      </c>
      <c r="C25" s="37"/>
      <c r="D25" s="37"/>
      <c r="E25" s="37"/>
      <c r="F25" s="37"/>
      <c r="G25" s="37"/>
      <c r="H25" s="127"/>
      <c r="I25" s="128">
        <f>'8. Entry- en exittarieven '!I102</f>
        <v>-2.92786E-3</v>
      </c>
      <c r="J25" s="64">
        <f>'8. Entry- en exittarieven '!J102</f>
        <v>-8.1532000000000002E-4</v>
      </c>
      <c r="K25" s="64">
        <f>'8. Entry- en exittarieven '!K102</f>
        <v>-3.1730000000000003E-5</v>
      </c>
      <c r="L25" s="81">
        <f>'8. Entry- en exittarieven '!L102</f>
        <v>-1.33E-6</v>
      </c>
      <c r="M25" s="66"/>
      <c r="N25" s="127"/>
      <c r="O25" s="128">
        <f>'8. Entry- en exittarieven '!O102</f>
        <v>-7.3196000000000003E-4</v>
      </c>
      <c r="P25" s="64">
        <f>'8. Entry- en exittarieven '!P102</f>
        <v>-2.0383000000000001E-4</v>
      </c>
      <c r="Q25" s="64">
        <f>'8. Entry- en exittarieven '!Q102</f>
        <v>-7.9300000000000003E-6</v>
      </c>
      <c r="R25" s="81">
        <f>'8. Entry- en exittarieven '!R102</f>
        <v>-3.4000000000000003E-7</v>
      </c>
      <c r="T25" s="128"/>
      <c r="U25" s="128">
        <f>'8. Entry- en exittarieven '!U102</f>
        <v>-2.92786E-3</v>
      </c>
      <c r="V25" s="34">
        <f>'8. Entry- en exittarieven '!V102</f>
        <v>-8.1532000000000002E-4</v>
      </c>
      <c r="W25" s="34">
        <f>'8. Entry- en exittarieven '!W102</f>
        <v>-3.1730000000000003E-5</v>
      </c>
      <c r="X25" s="87">
        <f>'8. Entry- en exittarieven '!X102</f>
        <v>-1.33E-6</v>
      </c>
    </row>
    <row r="26" spans="2:24">
      <c r="B26" s="37" t="s">
        <v>33</v>
      </c>
      <c r="C26" s="37"/>
      <c r="D26" s="37"/>
      <c r="E26" s="37"/>
      <c r="F26" s="37"/>
      <c r="G26" s="37"/>
      <c r="H26" s="127"/>
      <c r="I26" s="128"/>
      <c r="J26" s="64">
        <f>'8. Entry- en exittarieven '!J103</f>
        <v>-1.1716000000000001E-3</v>
      </c>
      <c r="K26" s="64">
        <f>'8. Entry- en exittarieven '!K103</f>
        <v>-4.7089999999999998E-5</v>
      </c>
      <c r="L26" s="81">
        <f>'8. Entry- en exittarieven '!L103</f>
        <v>-1.9699999999999998E-6</v>
      </c>
      <c r="M26" s="66"/>
      <c r="N26" s="127"/>
      <c r="O26" s="128"/>
      <c r="P26" s="64">
        <f>'8. Entry- en exittarieven '!P103</f>
        <v>-2.9290000000000002E-4</v>
      </c>
      <c r="Q26" s="64">
        <f>'8. Entry- en exittarieven '!Q103</f>
        <v>-1.1770000000000001E-5</v>
      </c>
      <c r="R26" s="81">
        <f>'8. Entry- en exittarieven '!R103</f>
        <v>-4.9999999999999998E-7</v>
      </c>
      <c r="T26" s="128"/>
      <c r="U26" s="128"/>
      <c r="V26" s="34">
        <f>'8. Entry- en exittarieven '!V103</f>
        <v>-1.1716000000000001E-3</v>
      </c>
      <c r="W26" s="34">
        <f>'8. Entry- en exittarieven '!W103</f>
        <v>-4.7089999999999998E-5</v>
      </c>
      <c r="X26" s="87">
        <f>'8. Entry- en exittarieven '!X103</f>
        <v>-1.9699999999999998E-6</v>
      </c>
    </row>
    <row r="27" spans="2:24">
      <c r="B27" s="37" t="s">
        <v>34</v>
      </c>
      <c r="C27" s="37"/>
      <c r="D27" s="37"/>
      <c r="E27" s="37"/>
      <c r="F27" s="37"/>
      <c r="G27" s="37"/>
      <c r="H27" s="127"/>
      <c r="I27" s="128"/>
      <c r="J27" s="64">
        <f>'8. Entry- en exittarieven '!J104</f>
        <v>-1.52564E-3</v>
      </c>
      <c r="K27" s="64">
        <f>'8. Entry- en exittarieven '!K104</f>
        <v>-5.9349999999999999E-5</v>
      </c>
      <c r="L27" s="81">
        <f>'8. Entry- en exittarieven '!L104</f>
        <v>-2.48E-6</v>
      </c>
      <c r="M27" s="66"/>
      <c r="N27" s="127"/>
      <c r="O27" s="128"/>
      <c r="P27" s="64">
        <f>'8. Entry- en exittarieven '!P104</f>
        <v>-3.8141E-4</v>
      </c>
      <c r="Q27" s="64">
        <f>'8. Entry- en exittarieven '!Q104</f>
        <v>-1.484E-5</v>
      </c>
      <c r="R27" s="81">
        <f>'8. Entry- en exittarieven '!R104</f>
        <v>-6.1999999999999999E-7</v>
      </c>
      <c r="T27" s="128"/>
      <c r="U27" s="128"/>
      <c r="V27" s="34">
        <f>'8. Entry- en exittarieven '!V104</f>
        <v>-1.52564E-3</v>
      </c>
      <c r="W27" s="34">
        <f>'8. Entry- en exittarieven '!W104</f>
        <v>-5.9349999999999999E-5</v>
      </c>
      <c r="X27" s="87">
        <f>'8. Entry- en exittarieven '!X104</f>
        <v>-2.48E-6</v>
      </c>
    </row>
    <row r="28" spans="2:24">
      <c r="B28" s="37"/>
      <c r="C28" s="37"/>
      <c r="D28" s="37"/>
      <c r="E28" s="37"/>
      <c r="F28" s="37"/>
      <c r="G28" s="37"/>
      <c r="H28" s="37"/>
      <c r="I28" s="37"/>
      <c r="J28" s="37"/>
      <c r="K28" s="37"/>
      <c r="L28" s="82"/>
      <c r="M28" s="37"/>
      <c r="N28" s="37"/>
      <c r="O28" s="37"/>
      <c r="P28" s="37"/>
      <c r="Q28" s="37"/>
      <c r="R28" s="88"/>
    </row>
    <row r="29" spans="2:24" s="22" customFormat="1" ht="13.15">
      <c r="B29" s="38" t="s">
        <v>35</v>
      </c>
      <c r="C29" s="38"/>
      <c r="D29" s="38"/>
      <c r="E29" s="38"/>
      <c r="F29" s="38"/>
      <c r="G29" s="38"/>
      <c r="H29" s="38" t="s">
        <v>9</v>
      </c>
      <c r="I29" s="38"/>
      <c r="J29" s="38"/>
      <c r="K29" s="38"/>
      <c r="L29" s="83"/>
      <c r="M29" s="38"/>
      <c r="N29" s="38" t="s">
        <v>10</v>
      </c>
      <c r="O29" s="38"/>
      <c r="P29" s="38"/>
      <c r="Q29" s="38"/>
      <c r="R29" s="89"/>
    </row>
    <row r="30" spans="2:24" s="24" customFormat="1" ht="13.15">
      <c r="B30" s="39" t="s">
        <v>36</v>
      </c>
      <c r="C30" s="39"/>
      <c r="D30" s="39"/>
      <c r="E30" s="39"/>
      <c r="F30" s="39"/>
      <c r="G30" s="39"/>
      <c r="H30" s="39" t="s">
        <v>13</v>
      </c>
      <c r="I30" s="39" t="s">
        <v>14</v>
      </c>
      <c r="J30" s="39" t="s">
        <v>15</v>
      </c>
      <c r="K30" s="39" t="s">
        <v>16</v>
      </c>
      <c r="L30" s="84" t="s">
        <v>17</v>
      </c>
      <c r="M30" s="39"/>
      <c r="N30" s="39" t="s">
        <v>13</v>
      </c>
      <c r="O30" s="39" t="s">
        <v>14</v>
      </c>
      <c r="P30" s="39" t="s">
        <v>15</v>
      </c>
      <c r="Q30" s="39" t="s">
        <v>16</v>
      </c>
      <c r="R30" s="90" t="s">
        <v>17</v>
      </c>
    </row>
    <row r="31" spans="2:24" s="23" customFormat="1" ht="13.15">
      <c r="B31" s="40"/>
      <c r="C31" s="40"/>
      <c r="D31" s="40"/>
      <c r="E31" s="40"/>
      <c r="F31" s="40"/>
      <c r="G31" s="40"/>
      <c r="H31" s="40" t="s">
        <v>18</v>
      </c>
      <c r="I31" s="40" t="s">
        <v>19</v>
      </c>
      <c r="J31" s="40" t="s">
        <v>20</v>
      </c>
      <c r="K31" s="40" t="s">
        <v>21</v>
      </c>
      <c r="L31" s="85" t="s">
        <v>22</v>
      </c>
      <c r="M31" s="40"/>
      <c r="N31" s="40" t="s">
        <v>18</v>
      </c>
      <c r="O31" s="40" t="s">
        <v>19</v>
      </c>
      <c r="P31" s="40" t="s">
        <v>20</v>
      </c>
      <c r="Q31" s="40" t="s">
        <v>21</v>
      </c>
      <c r="R31" s="91" t="s">
        <v>22</v>
      </c>
    </row>
    <row r="32" spans="2:24">
      <c r="B32" s="37"/>
      <c r="C32" s="37"/>
      <c r="D32" s="37"/>
      <c r="E32" s="37"/>
      <c r="F32" s="37"/>
      <c r="G32" s="37"/>
      <c r="H32" s="37"/>
      <c r="I32" s="37"/>
      <c r="J32" s="37"/>
      <c r="K32" s="37"/>
      <c r="L32" s="82"/>
      <c r="M32" s="37"/>
      <c r="N32" s="37"/>
      <c r="O32" s="37"/>
      <c r="P32" s="37"/>
      <c r="Q32" s="37"/>
      <c r="R32" s="88"/>
    </row>
    <row r="33" spans="2:24">
      <c r="B33" s="37" t="s">
        <v>23</v>
      </c>
      <c r="C33" s="37"/>
      <c r="D33" s="37"/>
      <c r="E33" s="37"/>
      <c r="F33" s="37"/>
      <c r="G33" s="37"/>
      <c r="H33" s="127">
        <f>'8. Entry- en exittarieven '!H111</f>
        <v>-7.8265599999999998E-3</v>
      </c>
      <c r="I33" s="128">
        <f>'8. Entry- en exittarieven '!I111</f>
        <v>-3.5750199999999999E-3</v>
      </c>
      <c r="J33" s="64">
        <f>'8. Entry- en exittarieven '!J111</f>
        <v>-1.7099999999999999E-3</v>
      </c>
      <c r="K33" s="64">
        <f>'8. Entry- en exittarieven '!K111</f>
        <v>-6.6530000000000002E-5</v>
      </c>
      <c r="L33" s="81">
        <f>'8. Entry- en exittarieven '!L111</f>
        <v>-2.7800000000000001E-6</v>
      </c>
      <c r="M33" s="37"/>
      <c r="N33" s="127">
        <f>'8. Entry- en exittarieven '!N111</f>
        <v>-1.9566399999999999E-3</v>
      </c>
      <c r="O33" s="128">
        <f>'8. Entry- en exittarieven '!O111</f>
        <v>-8.9375999999999995E-4</v>
      </c>
      <c r="P33" s="64">
        <f>'8. Entry- en exittarieven '!P111</f>
        <v>-4.2749999999999998E-4</v>
      </c>
      <c r="Q33" s="64">
        <f>'8. Entry- en exittarieven '!Q111</f>
        <v>-1.6629999999999998E-5</v>
      </c>
      <c r="R33" s="81">
        <f>'8. Entry- en exittarieven '!R111</f>
        <v>-6.9999999999999997E-7</v>
      </c>
    </row>
    <row r="34" spans="2:24">
      <c r="B34" s="37" t="s">
        <v>24</v>
      </c>
      <c r="C34" s="37"/>
      <c r="D34" s="37"/>
      <c r="E34" s="37"/>
      <c r="F34" s="37"/>
      <c r="G34" s="37"/>
      <c r="H34" s="127"/>
      <c r="I34" s="128"/>
      <c r="J34" s="64">
        <f>'8. Entry- en exittarieven '!J112</f>
        <v>-1.3806000000000001E-3</v>
      </c>
      <c r="K34" s="64">
        <f>'8. Entry- en exittarieven '!K112</f>
        <v>-5.948E-5</v>
      </c>
      <c r="L34" s="81">
        <f>'8. Entry- en exittarieven '!L112</f>
        <v>-2.48E-6</v>
      </c>
      <c r="M34" s="37"/>
      <c r="N34" s="127"/>
      <c r="O34" s="128"/>
      <c r="P34" s="64">
        <f>'8. Entry- en exittarieven '!P112</f>
        <v>-3.4515000000000001E-4</v>
      </c>
      <c r="Q34" s="64">
        <f>'8. Entry- en exittarieven '!Q112</f>
        <v>-1.487E-5</v>
      </c>
      <c r="R34" s="81">
        <f>'8. Entry- en exittarieven '!R112</f>
        <v>-6.1999999999999999E-7</v>
      </c>
    </row>
    <row r="35" spans="2:24">
      <c r="B35" s="37" t="s">
        <v>25</v>
      </c>
      <c r="C35" s="37"/>
      <c r="D35" s="37"/>
      <c r="E35" s="37"/>
      <c r="F35" s="37"/>
      <c r="G35" s="37"/>
      <c r="H35" s="127"/>
      <c r="I35" s="128"/>
      <c r="J35" s="64">
        <f>'8. Entry- en exittarieven '!J113</f>
        <v>-1.1954999999999999E-3</v>
      </c>
      <c r="K35" s="64">
        <f>'8. Entry- en exittarieven '!K113</f>
        <v>-4.6489999999999997E-5</v>
      </c>
      <c r="L35" s="81">
        <f>'8. Entry- en exittarieven '!L113</f>
        <v>-1.9400000000000001E-6</v>
      </c>
      <c r="M35" s="37"/>
      <c r="N35" s="127"/>
      <c r="O35" s="128"/>
      <c r="P35" s="64">
        <f>'8. Entry- en exittarieven '!P113</f>
        <v>-2.9888000000000001E-4</v>
      </c>
      <c r="Q35" s="64">
        <f>'8. Entry- en exittarieven '!Q113</f>
        <v>-1.1620000000000001E-5</v>
      </c>
      <c r="R35" s="81">
        <f>'8. Entry- en exittarieven '!R113</f>
        <v>-4.8999999999999997E-7</v>
      </c>
    </row>
    <row r="36" spans="2:24">
      <c r="B36" s="37" t="s">
        <v>26</v>
      </c>
      <c r="C36" s="37"/>
      <c r="D36" s="37"/>
      <c r="E36" s="37"/>
      <c r="F36" s="37"/>
      <c r="G36" s="37"/>
      <c r="H36" s="127"/>
      <c r="I36" s="128">
        <f>'8. Entry- en exittarieven '!I114</f>
        <v>-1.9122500000000001E-3</v>
      </c>
      <c r="J36" s="64">
        <f>'8. Entry- en exittarieven '!J114</f>
        <v>-8.6264000000000002E-4</v>
      </c>
      <c r="K36" s="64">
        <f>'8. Entry- en exittarieven '!K114</f>
        <v>-3.4669999999999998E-5</v>
      </c>
      <c r="L36" s="81">
        <f>'8. Entry- en exittarieven '!L114</f>
        <v>-1.4499999999999999E-6</v>
      </c>
      <c r="M36" s="37"/>
      <c r="N36" s="127"/>
      <c r="O36" s="128">
        <f>'8. Entry- en exittarieven '!O114</f>
        <v>-4.7805999999999999E-4</v>
      </c>
      <c r="P36" s="64">
        <f>'8. Entry- en exittarieven '!P114</f>
        <v>-2.1566000000000001E-4</v>
      </c>
      <c r="Q36" s="64">
        <f>'8. Entry- en exittarieven '!Q114</f>
        <v>-8.67E-6</v>
      </c>
      <c r="R36" s="81">
        <f>'8. Entry- en exittarieven '!R114</f>
        <v>-3.7E-7</v>
      </c>
    </row>
    <row r="37" spans="2:24">
      <c r="B37" s="37" t="s">
        <v>27</v>
      </c>
      <c r="C37" s="37"/>
      <c r="D37" s="37"/>
      <c r="E37" s="37"/>
      <c r="F37" s="37"/>
      <c r="G37" s="37"/>
      <c r="H37" s="127"/>
      <c r="I37" s="128"/>
      <c r="J37" s="64">
        <f>'8. Entry- en exittarieven '!J115</f>
        <v>-7.8969000000000001E-4</v>
      </c>
      <c r="K37" s="64">
        <f>'8. Entry- en exittarieven '!K115</f>
        <v>-3.0729999999999999E-5</v>
      </c>
      <c r="L37" s="81">
        <f>'8. Entry- en exittarieven '!L115</f>
        <v>-1.2899999999999999E-6</v>
      </c>
      <c r="M37" s="37"/>
      <c r="N37" s="127"/>
      <c r="O37" s="128"/>
      <c r="P37" s="64">
        <f>'8. Entry- en exittarieven '!P115</f>
        <v>-1.9741999999999999E-4</v>
      </c>
      <c r="Q37" s="64">
        <f>'8. Entry- en exittarieven '!Q115</f>
        <v>-7.6799999999999993E-6</v>
      </c>
      <c r="R37" s="81">
        <f>'8. Entry- en exittarieven '!R115</f>
        <v>-3.3000000000000002E-7</v>
      </c>
    </row>
    <row r="38" spans="2:24">
      <c r="B38" s="37" t="s">
        <v>28</v>
      </c>
      <c r="C38" s="37"/>
      <c r="D38" s="37"/>
      <c r="E38" s="37"/>
      <c r="F38" s="37"/>
      <c r="G38" s="37"/>
      <c r="H38" s="127"/>
      <c r="I38" s="128"/>
      <c r="J38" s="64">
        <f>'8. Entry- en exittarieven '!J116</f>
        <v>-6.4167E-4</v>
      </c>
      <c r="K38" s="64">
        <f>'8. Entry- en exittarieven '!K116</f>
        <v>-2.582E-5</v>
      </c>
      <c r="L38" s="81">
        <f>'8. Entry- en exittarieven '!L116</f>
        <v>-1.0799999999999998E-6</v>
      </c>
      <c r="M38" s="37"/>
      <c r="N38" s="127"/>
      <c r="O38" s="128"/>
      <c r="P38" s="64">
        <f>'8. Entry- en exittarieven '!P116</f>
        <v>-1.6042000000000001E-4</v>
      </c>
      <c r="Q38" s="64">
        <f>'8. Entry- en exittarieven '!Q116</f>
        <v>-6.4500000000000001E-6</v>
      </c>
      <c r="R38" s="81">
        <f>'8. Entry- en exittarieven '!R116</f>
        <v>-2.7000000000000001E-7</v>
      </c>
    </row>
    <row r="39" spans="2:24">
      <c r="B39" s="37" t="s">
        <v>29</v>
      </c>
      <c r="C39" s="37"/>
      <c r="D39" s="37"/>
      <c r="E39" s="37"/>
      <c r="F39" s="37"/>
      <c r="G39" s="37"/>
      <c r="H39" s="127"/>
      <c r="I39" s="128">
        <f>'8. Entry- en exittarieven '!I117</f>
        <v>-1.55105E-3</v>
      </c>
      <c r="J39" s="64">
        <f>'8. Entry- en exittarieven '!J117</f>
        <v>-6.2617E-4</v>
      </c>
      <c r="K39" s="64">
        <f>'8. Entry- en exittarieven '!K117</f>
        <v>-2.4349999999999999E-5</v>
      </c>
      <c r="L39" s="81">
        <f>'8. Entry- en exittarieven '!L117</f>
        <v>-1.02E-6</v>
      </c>
      <c r="M39" s="37"/>
      <c r="N39" s="127"/>
      <c r="O39" s="128">
        <f>'8. Entry- en exittarieven '!O117</f>
        <v>-3.8776000000000001E-4</v>
      </c>
      <c r="P39" s="64">
        <f>'8. Entry- en exittarieven '!P117</f>
        <v>-1.5653999999999999E-4</v>
      </c>
      <c r="Q39" s="64">
        <f>'8. Entry- en exittarieven '!Q117</f>
        <v>-6.0900000000000001E-6</v>
      </c>
      <c r="R39" s="81">
        <f>'8. Entry- en exittarieven '!R117</f>
        <v>-2.6E-7</v>
      </c>
    </row>
    <row r="40" spans="2:24">
      <c r="B40" s="37" t="s">
        <v>30</v>
      </c>
      <c r="C40" s="37"/>
      <c r="D40" s="37"/>
      <c r="E40" s="37"/>
      <c r="F40" s="37"/>
      <c r="G40" s="37"/>
      <c r="H40" s="127"/>
      <c r="I40" s="128"/>
      <c r="J40" s="64">
        <f>'8. Entry- en exittarieven '!J118</f>
        <v>-5.9526000000000002E-4</v>
      </c>
      <c r="K40" s="64">
        <f>'8. Entry- en exittarieven '!K118</f>
        <v>-2.319E-5</v>
      </c>
      <c r="L40" s="81">
        <f>'8. Entry- en exittarieven '!L118</f>
        <v>-9.6999999999999982E-7</v>
      </c>
      <c r="M40" s="37"/>
      <c r="N40" s="127"/>
      <c r="O40" s="128"/>
      <c r="P40" s="64">
        <f>'8. Entry- en exittarieven '!P118</f>
        <v>-1.4881000000000001E-4</v>
      </c>
      <c r="Q40" s="64">
        <f>'8. Entry- en exittarieven '!Q118</f>
        <v>-5.8000000000000004E-6</v>
      </c>
      <c r="R40" s="81">
        <f>'8. Entry- en exittarieven '!R118</f>
        <v>-2.4999999999999999E-7</v>
      </c>
    </row>
    <row r="41" spans="2:24">
      <c r="B41" s="37" t="s">
        <v>31</v>
      </c>
      <c r="C41" s="37"/>
      <c r="D41" s="37"/>
      <c r="E41" s="37"/>
      <c r="F41" s="37"/>
      <c r="G41" s="37"/>
      <c r="H41" s="127"/>
      <c r="I41" s="128"/>
      <c r="J41" s="64">
        <f>'8. Entry- en exittarieven '!J119</f>
        <v>-6.3973999999999997E-4</v>
      </c>
      <c r="K41" s="64">
        <f>'8. Entry- en exittarieven '!K119</f>
        <v>-2.5740000000000001E-5</v>
      </c>
      <c r="L41" s="81">
        <f>'8. Entry- en exittarieven '!L119</f>
        <v>-1.0799999999999998E-6</v>
      </c>
      <c r="M41" s="37"/>
      <c r="N41" s="127"/>
      <c r="O41" s="128"/>
      <c r="P41" s="64">
        <f>'8. Entry- en exittarieven '!P119</f>
        <v>-1.5993999999999999E-4</v>
      </c>
      <c r="Q41" s="64">
        <f>'8. Entry- en exittarieven '!Q119</f>
        <v>-6.4400000000000002E-6</v>
      </c>
      <c r="R41" s="81">
        <f>'8. Entry- en exittarieven '!R119</f>
        <v>-2.7000000000000001E-7</v>
      </c>
    </row>
    <row r="42" spans="2:24">
      <c r="B42" s="37" t="s">
        <v>32</v>
      </c>
      <c r="C42" s="37"/>
      <c r="D42" s="37"/>
      <c r="E42" s="37"/>
      <c r="F42" s="37"/>
      <c r="G42" s="37"/>
      <c r="H42" s="127"/>
      <c r="I42" s="128">
        <f>'8. Entry- en exittarieven '!I120</f>
        <v>-2.7248200000000002E-3</v>
      </c>
      <c r="J42" s="64">
        <f>'8. Entry- en exittarieven '!J120</f>
        <v>-7.5878000000000002E-4</v>
      </c>
      <c r="K42" s="64">
        <f>'8. Entry- en exittarieven '!K120</f>
        <v>-2.953E-5</v>
      </c>
      <c r="L42" s="81">
        <f>'8. Entry- en exittarieven '!L120</f>
        <v>-1.24E-6</v>
      </c>
      <c r="M42" s="37"/>
      <c r="N42" s="127"/>
      <c r="O42" s="128">
        <f>'8. Entry- en exittarieven '!O120</f>
        <v>-6.8121000000000002E-4</v>
      </c>
      <c r="P42" s="64">
        <f>'8. Entry- en exittarieven '!P120</f>
        <v>-1.8969000000000001E-4</v>
      </c>
      <c r="Q42" s="64">
        <f>'8. Entry- en exittarieven '!Q120</f>
        <v>-7.3799999999999996E-6</v>
      </c>
      <c r="R42" s="81">
        <f>'8. Entry- en exittarieven '!R120</f>
        <v>-3.1E-7</v>
      </c>
    </row>
    <row r="43" spans="2:24">
      <c r="B43" s="37" t="s">
        <v>33</v>
      </c>
      <c r="C43" s="37"/>
      <c r="D43" s="37"/>
      <c r="E43" s="37"/>
      <c r="F43" s="37"/>
      <c r="G43" s="37"/>
      <c r="H43" s="127"/>
      <c r="I43" s="128"/>
      <c r="J43" s="64">
        <f>'8. Entry- en exittarieven '!J121</f>
        <v>-1.0903600000000001E-3</v>
      </c>
      <c r="K43" s="64">
        <f>'8. Entry- en exittarieven '!K121</f>
        <v>-4.3829999999999999E-5</v>
      </c>
      <c r="L43" s="81">
        <f>'8. Entry- en exittarieven '!L121</f>
        <v>-1.8299999999999998E-6</v>
      </c>
      <c r="M43" s="37"/>
      <c r="N43" s="127"/>
      <c r="O43" s="128"/>
      <c r="P43" s="64">
        <f>'8. Entry- en exittarieven '!P121</f>
        <v>-2.7259000000000002E-4</v>
      </c>
      <c r="Q43" s="64">
        <f>'8. Entry- en exittarieven '!Q121</f>
        <v>-1.096E-5</v>
      </c>
      <c r="R43" s="81">
        <f>'8. Entry- en exittarieven '!R121</f>
        <v>-4.5999999999999999E-7</v>
      </c>
    </row>
    <row r="44" spans="2:24">
      <c r="B44" s="37" t="s">
        <v>34</v>
      </c>
      <c r="C44" s="37"/>
      <c r="D44" s="37"/>
      <c r="E44" s="37"/>
      <c r="F44" s="37"/>
      <c r="G44" s="37"/>
      <c r="H44" s="127"/>
      <c r="I44" s="128"/>
      <c r="J44" s="64">
        <f>'8. Entry- en exittarieven '!J122</f>
        <v>-1.4198399999999999E-3</v>
      </c>
      <c r="K44" s="64">
        <f>'8. Entry- en exittarieven '!K122</f>
        <v>-5.524E-5</v>
      </c>
      <c r="L44" s="81">
        <f>'8. Entry- en exittarieven '!L122</f>
        <v>-2.3099999999999999E-6</v>
      </c>
      <c r="M44" s="37"/>
      <c r="N44" s="127"/>
      <c r="O44" s="128"/>
      <c r="P44" s="64">
        <f>'8. Entry- en exittarieven '!P122</f>
        <v>-3.5495999999999998E-4</v>
      </c>
      <c r="Q44" s="64">
        <f>'8. Entry- en exittarieven '!Q122</f>
        <v>-1.381E-5</v>
      </c>
      <c r="R44" s="81">
        <f>'8. Entry- en exittarieven '!R122</f>
        <v>-5.8000000000000006E-7</v>
      </c>
    </row>
    <row r="45" spans="2:24">
      <c r="H45" s="57"/>
      <c r="I45" s="61"/>
      <c r="J45" s="62"/>
      <c r="K45" s="62"/>
      <c r="L45" s="86"/>
      <c r="N45" s="57"/>
      <c r="O45" s="61"/>
      <c r="P45" s="62"/>
      <c r="Q45" s="62"/>
      <c r="R45" s="92"/>
    </row>
    <row r="46" spans="2:24" s="22" customFormat="1" ht="26.25">
      <c r="B46" s="56" t="s">
        <v>37</v>
      </c>
      <c r="H46" s="22" t="s">
        <v>9</v>
      </c>
      <c r="L46" s="74"/>
      <c r="N46" s="22" t="s">
        <v>10</v>
      </c>
      <c r="R46" s="93"/>
      <c r="T46" s="22" t="s">
        <v>11</v>
      </c>
    </row>
    <row r="47" spans="2:24" s="24" customFormat="1" ht="13.15">
      <c r="B47" s="24" t="s">
        <v>38</v>
      </c>
      <c r="H47" s="24" t="s">
        <v>13</v>
      </c>
      <c r="I47" s="24" t="s">
        <v>14</v>
      </c>
      <c r="J47" s="24" t="s">
        <v>15</v>
      </c>
      <c r="K47" s="24" t="s">
        <v>16</v>
      </c>
      <c r="L47" s="75" t="s">
        <v>17</v>
      </c>
      <c r="N47" s="24" t="s">
        <v>13</v>
      </c>
      <c r="O47" s="24" t="s">
        <v>14</v>
      </c>
      <c r="P47" s="24" t="s">
        <v>15</v>
      </c>
      <c r="Q47" s="24" t="s">
        <v>16</v>
      </c>
      <c r="R47" s="94" t="s">
        <v>17</v>
      </c>
      <c r="T47" s="24" t="s">
        <v>13</v>
      </c>
      <c r="U47" s="24" t="s">
        <v>14</v>
      </c>
      <c r="V47" s="24" t="s">
        <v>15</v>
      </c>
      <c r="W47" s="24" t="s">
        <v>16</v>
      </c>
      <c r="X47" s="24" t="s">
        <v>17</v>
      </c>
    </row>
    <row r="48" spans="2:24" s="23" customFormat="1" ht="13.15">
      <c r="H48" s="23" t="s">
        <v>18</v>
      </c>
      <c r="I48" s="23" t="s">
        <v>19</v>
      </c>
      <c r="J48" s="23" t="s">
        <v>20</v>
      </c>
      <c r="K48" s="23" t="s">
        <v>21</v>
      </c>
      <c r="L48" s="76" t="s">
        <v>22</v>
      </c>
      <c r="N48" s="23" t="s">
        <v>18</v>
      </c>
      <c r="O48" s="23" t="s">
        <v>19</v>
      </c>
      <c r="P48" s="23" t="s">
        <v>20</v>
      </c>
      <c r="Q48" s="23" t="s">
        <v>21</v>
      </c>
      <c r="R48" s="95" t="s">
        <v>22</v>
      </c>
      <c r="T48" s="23" t="s">
        <v>18</v>
      </c>
      <c r="U48" s="23" t="s">
        <v>19</v>
      </c>
      <c r="V48" s="23" t="s">
        <v>20</v>
      </c>
      <c r="W48" s="23" t="s">
        <v>21</v>
      </c>
      <c r="X48" s="23" t="s">
        <v>22</v>
      </c>
    </row>
    <row r="49" spans="2:24">
      <c r="J49" s="42"/>
      <c r="L49" s="73"/>
      <c r="R49" s="96"/>
    </row>
    <row r="50" spans="2:24">
      <c r="B50" s="3" t="s">
        <v>23</v>
      </c>
      <c r="H50" s="127">
        <f>'8. Entry- en exittarieven '!H129</f>
        <v>-8.4089000000000004E-3</v>
      </c>
      <c r="I50" s="130">
        <f>'8. Entry- en exittarieven '!I129</f>
        <v>-3.8410200000000001E-3</v>
      </c>
      <c r="J50" s="41">
        <f>'8. Entry- en exittarieven '!J129</f>
        <v>-1.83723E-3</v>
      </c>
      <c r="K50" s="41">
        <f>'8. Entry- en exittarieven '!K129</f>
        <v>-7.148E-5</v>
      </c>
      <c r="L50" s="87">
        <f>'8. Entry- en exittarieven '!L129</f>
        <v>-2.9799999999999998E-6</v>
      </c>
      <c r="N50" s="132">
        <f>'8. Entry- en exittarieven '!N129</f>
        <v>-2.1022200000000001E-3</v>
      </c>
      <c r="O50" s="133">
        <f>'8. Entry- en exittarieven '!O129</f>
        <v>-9.6026E-4</v>
      </c>
      <c r="P50" s="65">
        <f>'8. Entry- en exittarieven '!P129</f>
        <v>-4.5930999999999999E-4</v>
      </c>
      <c r="Q50" s="65">
        <f>'8. Entry- en exittarieven '!Q129</f>
        <v>-1.787E-5</v>
      </c>
      <c r="R50" s="111">
        <f>'8. Entry- en exittarieven '!R129</f>
        <v>-7.5000000000000002E-7</v>
      </c>
      <c r="T50" s="131">
        <f>'8. Entry- en exittarieven '!T129</f>
        <v>-8.4089000000000004E-3</v>
      </c>
      <c r="U50" s="131">
        <f>'8. Entry- en exittarieven '!U129</f>
        <v>-3.8410200000000001E-3</v>
      </c>
      <c r="V50" s="34">
        <f>'8. Entry- en exittarieven '!V129</f>
        <v>-1.83723E-3</v>
      </c>
      <c r="W50" s="34">
        <f>'8. Entry- en exittarieven '!W129</f>
        <v>-7.148E-5</v>
      </c>
      <c r="X50" s="87">
        <f>'8. Entry- en exittarieven '!X129</f>
        <v>-2.9799999999999998E-6</v>
      </c>
    </row>
    <row r="51" spans="2:24">
      <c r="B51" s="3" t="s">
        <v>24</v>
      </c>
      <c r="H51" s="127"/>
      <c r="I51" s="130"/>
      <c r="J51" s="41">
        <f>'8. Entry- en exittarieven '!J130</f>
        <v>-1.4833299999999999E-3</v>
      </c>
      <c r="K51" s="41">
        <f>'8. Entry- en exittarieven '!K130</f>
        <v>-6.3899999999999995E-5</v>
      </c>
      <c r="L51" s="87">
        <f>'8. Entry- en exittarieven '!L130</f>
        <v>-2.6699999999999998E-6</v>
      </c>
      <c r="N51" s="132"/>
      <c r="O51" s="133"/>
      <c r="P51" s="65">
        <f>'8. Entry- en exittarieven '!P130</f>
        <v>-3.7083E-4</v>
      </c>
      <c r="Q51" s="65">
        <f>'8. Entry- en exittarieven '!Q130</f>
        <v>-1.5979999999999999E-5</v>
      </c>
      <c r="R51" s="111">
        <f>'8. Entry- en exittarieven '!R130</f>
        <v>-6.7000000000000004E-7</v>
      </c>
      <c r="T51" s="131"/>
      <c r="U51" s="131"/>
      <c r="V51" s="34">
        <f>'8. Entry- en exittarieven '!V130</f>
        <v>-1.4833299999999999E-3</v>
      </c>
      <c r="W51" s="34">
        <f>'8. Entry- en exittarieven '!W130</f>
        <v>-6.3899999999999995E-5</v>
      </c>
      <c r="X51" s="87">
        <f>'8. Entry- en exittarieven '!X130</f>
        <v>-2.6699999999999998E-6</v>
      </c>
    </row>
    <row r="52" spans="2:24">
      <c r="B52" s="3" t="s">
        <v>25</v>
      </c>
      <c r="H52" s="127"/>
      <c r="I52" s="130"/>
      <c r="J52" s="41">
        <f>'8. Entry- en exittarieven '!J131</f>
        <v>-1.2844499999999999E-3</v>
      </c>
      <c r="K52" s="41">
        <f>'8. Entry- en exittarieven '!K131</f>
        <v>-4.9950000000000001E-5</v>
      </c>
      <c r="L52" s="87">
        <f>'8. Entry- en exittarieven '!L131</f>
        <v>-2.0899999999999999E-6</v>
      </c>
      <c r="N52" s="132"/>
      <c r="O52" s="133"/>
      <c r="P52" s="65">
        <f>'8. Entry- en exittarieven '!P131</f>
        <v>-3.2110999999999999E-4</v>
      </c>
      <c r="Q52" s="65">
        <f>'8. Entry- en exittarieven '!Q131</f>
        <v>-1.2490000000000001E-5</v>
      </c>
      <c r="R52" s="111">
        <f>'8. Entry- en exittarieven '!R131</f>
        <v>-5.3000000000000001E-7</v>
      </c>
      <c r="T52" s="131"/>
      <c r="U52" s="131"/>
      <c r="V52" s="34">
        <f>'8. Entry- en exittarieven '!V131</f>
        <v>-1.2844499999999999E-3</v>
      </c>
      <c r="W52" s="34">
        <f>'8. Entry- en exittarieven '!W131</f>
        <v>-4.9950000000000001E-5</v>
      </c>
      <c r="X52" s="87">
        <f>'8. Entry- en exittarieven '!X131</f>
        <v>-2.0899999999999999E-6</v>
      </c>
    </row>
    <row r="53" spans="2:24">
      <c r="B53" s="3" t="s">
        <v>26</v>
      </c>
      <c r="H53" s="127"/>
      <c r="I53" s="130">
        <f>'8. Entry- en exittarieven '!I132</f>
        <v>-2.0545400000000001E-3</v>
      </c>
      <c r="J53" s="41">
        <f>'8. Entry- en exittarieven '!J132</f>
        <v>-9.2681999999999997E-4</v>
      </c>
      <c r="K53" s="41">
        <f>'8. Entry- en exittarieven '!K132</f>
        <v>-3.7249999999999997E-5</v>
      </c>
      <c r="L53" s="87">
        <f>'8. Entry- en exittarieven '!L132</f>
        <v>-1.5599999999999999E-6</v>
      </c>
      <c r="N53" s="132"/>
      <c r="O53" s="133">
        <f>'8. Entry- en exittarieven '!O132</f>
        <v>-5.1362999999999995E-4</v>
      </c>
      <c r="P53" s="65">
        <f>'8. Entry- en exittarieven '!P132</f>
        <v>-2.3170999999999999E-4</v>
      </c>
      <c r="Q53" s="65">
        <f>'8. Entry- en exittarieven '!Q132</f>
        <v>-9.3100000000000006E-6</v>
      </c>
      <c r="R53" s="111">
        <f>'8. Entry- en exittarieven '!R132</f>
        <v>-3.9000000000000002E-7</v>
      </c>
      <c r="T53" s="131"/>
      <c r="U53" s="131">
        <f>'8. Entry- en exittarieven '!U132</f>
        <v>-2.0545400000000001E-3</v>
      </c>
      <c r="V53" s="34">
        <f>'8. Entry- en exittarieven '!V132</f>
        <v>-9.2681999999999997E-4</v>
      </c>
      <c r="W53" s="34">
        <f>'8. Entry- en exittarieven '!W132</f>
        <v>-3.7249999999999997E-5</v>
      </c>
      <c r="X53" s="87">
        <f>'8. Entry- en exittarieven '!X132</f>
        <v>-1.5599999999999999E-6</v>
      </c>
    </row>
    <row r="54" spans="2:24">
      <c r="B54" s="3" t="s">
        <v>27</v>
      </c>
      <c r="H54" s="127"/>
      <c r="I54" s="130"/>
      <c r="J54" s="41">
        <f>'8. Entry- en exittarieven '!J133</f>
        <v>-8.4845000000000005E-4</v>
      </c>
      <c r="K54" s="41">
        <f>'8. Entry- en exittarieven '!K133</f>
        <v>-3.3019999999999999E-5</v>
      </c>
      <c r="L54" s="87">
        <f>'8. Entry- en exittarieven '!L133</f>
        <v>-1.3799999999999999E-6</v>
      </c>
      <c r="N54" s="132"/>
      <c r="O54" s="133"/>
      <c r="P54" s="65">
        <f>'8. Entry- en exittarieven '!P133</f>
        <v>-2.1211E-4</v>
      </c>
      <c r="Q54" s="65">
        <f>'8. Entry- en exittarieven '!Q133</f>
        <v>-8.2500000000000006E-6</v>
      </c>
      <c r="R54" s="111">
        <f>'8. Entry- en exittarieven '!R133</f>
        <v>-3.4999999999999998E-7</v>
      </c>
      <c r="T54" s="131"/>
      <c r="U54" s="131"/>
      <c r="V54" s="34">
        <f>'8. Entry- en exittarieven '!V133</f>
        <v>-8.4845000000000005E-4</v>
      </c>
      <c r="W54" s="34">
        <f>'8. Entry- en exittarieven '!W133</f>
        <v>-3.3019999999999999E-5</v>
      </c>
      <c r="X54" s="87">
        <f>'8. Entry- en exittarieven '!X133</f>
        <v>-1.3799999999999999E-6</v>
      </c>
    </row>
    <row r="55" spans="2:24">
      <c r="B55" s="3" t="s">
        <v>28</v>
      </c>
      <c r="H55" s="127"/>
      <c r="I55" s="130"/>
      <c r="J55" s="41">
        <f>'8. Entry- en exittarieven '!J134</f>
        <v>-6.8941E-4</v>
      </c>
      <c r="K55" s="41">
        <f>'8. Entry- en exittarieven '!K134</f>
        <v>-2.7739999999999999E-5</v>
      </c>
      <c r="L55" s="87">
        <f>'8. Entry- en exittarieven '!L134</f>
        <v>-1.1599999999999999E-6</v>
      </c>
      <c r="N55" s="132"/>
      <c r="O55" s="133"/>
      <c r="P55" s="65">
        <f>'8. Entry- en exittarieven '!P134</f>
        <v>-1.7234999999999999E-4</v>
      </c>
      <c r="Q55" s="65">
        <f>'8. Entry- en exittarieven '!Q134</f>
        <v>-6.9299999999999997E-6</v>
      </c>
      <c r="R55" s="111">
        <f>'8. Entry- en exittarieven '!R134</f>
        <v>-2.9000000000000003E-7</v>
      </c>
      <c r="T55" s="131"/>
      <c r="U55" s="131"/>
      <c r="V55" s="34">
        <f>'8. Entry- en exittarieven '!V134</f>
        <v>-6.8941E-4</v>
      </c>
      <c r="W55" s="34">
        <f>'8. Entry- en exittarieven '!W134</f>
        <v>-2.7739999999999999E-5</v>
      </c>
      <c r="X55" s="87">
        <f>'8. Entry- en exittarieven '!X134</f>
        <v>-1.1599999999999999E-6</v>
      </c>
    </row>
    <row r="56" spans="2:24">
      <c r="B56" s="3" t="s">
        <v>29</v>
      </c>
      <c r="H56" s="127"/>
      <c r="I56" s="130">
        <f>'8. Entry- en exittarieven '!I135</f>
        <v>-1.66646E-3</v>
      </c>
      <c r="J56" s="41">
        <f>'8. Entry- en exittarieven '!J135</f>
        <v>-6.7276E-4</v>
      </c>
      <c r="K56" s="41">
        <f>'8. Entry- en exittarieven '!K135</f>
        <v>-2.6169999999999998E-5</v>
      </c>
      <c r="L56" s="87">
        <f>'8. Entry- en exittarieven '!L135</f>
        <v>-1.0999999999999998E-6</v>
      </c>
      <c r="N56" s="132"/>
      <c r="O56" s="133">
        <f>'8. Entry- en exittarieven '!O135</f>
        <v>-4.1660999999999998E-4</v>
      </c>
      <c r="P56" s="65">
        <f>'8. Entry- en exittarieven '!P135</f>
        <v>-1.6819E-4</v>
      </c>
      <c r="Q56" s="65">
        <f>'8. Entry- en exittarieven '!Q135</f>
        <v>-6.5400000000000001E-6</v>
      </c>
      <c r="R56" s="111">
        <f>'8. Entry- en exittarieven '!R135</f>
        <v>-2.8000000000000002E-7</v>
      </c>
      <c r="T56" s="131"/>
      <c r="U56" s="131">
        <f>'8. Entry- en exittarieven '!U135</f>
        <v>-1.66646E-3</v>
      </c>
      <c r="V56" s="34">
        <f>'8. Entry- en exittarieven '!V135</f>
        <v>-6.7276E-4</v>
      </c>
      <c r="W56" s="34">
        <f>'8. Entry- en exittarieven '!W135</f>
        <v>-2.6169999999999998E-5</v>
      </c>
      <c r="X56" s="87">
        <f>'8. Entry- en exittarieven '!X135</f>
        <v>-1.0999999999999998E-6</v>
      </c>
    </row>
    <row r="57" spans="2:24">
      <c r="B57" s="3" t="s">
        <v>30</v>
      </c>
      <c r="H57" s="127"/>
      <c r="I57" s="130"/>
      <c r="J57" s="41">
        <f>'8. Entry- en exittarieven '!J136</f>
        <v>-6.3955000000000001E-4</v>
      </c>
      <c r="K57" s="41">
        <f>'8. Entry- en exittarieven '!K136</f>
        <v>-2.4919999999999999E-5</v>
      </c>
      <c r="L57" s="87">
        <f>'8. Entry- en exittarieven '!L136</f>
        <v>-1.04E-6</v>
      </c>
      <c r="N57" s="132"/>
      <c r="O57" s="133"/>
      <c r="P57" s="65">
        <f>'8. Entry- en exittarieven '!P136</f>
        <v>-1.5988999999999999E-4</v>
      </c>
      <c r="Q57" s="65">
        <f>'8. Entry- en exittarieven '!Q136</f>
        <v>-6.2299999999999996E-6</v>
      </c>
      <c r="R57" s="111">
        <f>'8. Entry- en exittarieven '!R136</f>
        <v>-2.6E-7</v>
      </c>
      <c r="T57" s="131"/>
      <c r="U57" s="131"/>
      <c r="V57" s="34">
        <f>'8. Entry- en exittarieven '!V136</f>
        <v>-6.3955000000000001E-4</v>
      </c>
      <c r="W57" s="34">
        <f>'8. Entry- en exittarieven '!W136</f>
        <v>-2.4919999999999999E-5</v>
      </c>
      <c r="X57" s="87">
        <f>'8. Entry- en exittarieven '!X136</f>
        <v>-1.04E-6</v>
      </c>
    </row>
    <row r="58" spans="2:24">
      <c r="B58" s="3" t="s">
        <v>31</v>
      </c>
      <c r="H58" s="127"/>
      <c r="I58" s="130"/>
      <c r="J58" s="41">
        <f>'8. Entry- en exittarieven '!J137</f>
        <v>-6.8734000000000004E-4</v>
      </c>
      <c r="K58" s="41">
        <f>'8. Entry- en exittarieven '!K137</f>
        <v>-2.7659999999999999E-5</v>
      </c>
      <c r="L58" s="87">
        <f>'8. Entry- en exittarieven '!L137</f>
        <v>-1.1599999999999999E-6</v>
      </c>
      <c r="N58" s="132"/>
      <c r="O58" s="133"/>
      <c r="P58" s="65">
        <f>'8. Entry- en exittarieven '!P137</f>
        <v>-1.7184000000000001E-4</v>
      </c>
      <c r="Q58" s="65">
        <f>'8. Entry- en exittarieven '!Q137</f>
        <v>-6.9099999999999999E-6</v>
      </c>
      <c r="R58" s="111">
        <f>'8. Entry- en exittarieven '!R137</f>
        <v>-2.9000000000000003E-7</v>
      </c>
      <c r="T58" s="131"/>
      <c r="U58" s="131"/>
      <c r="V58" s="34">
        <f>'8. Entry- en exittarieven '!V137</f>
        <v>-6.8734000000000004E-4</v>
      </c>
      <c r="W58" s="34">
        <f>'8. Entry- en exittarieven '!W137</f>
        <v>-2.7659999999999999E-5</v>
      </c>
      <c r="X58" s="87">
        <f>'8. Entry- en exittarieven '!X137</f>
        <v>-1.1599999999999999E-6</v>
      </c>
    </row>
    <row r="59" spans="2:24">
      <c r="B59" s="3" t="s">
        <v>32</v>
      </c>
      <c r="H59" s="127"/>
      <c r="I59" s="130">
        <f>'8. Entry- en exittarieven '!I138</f>
        <v>-2.9275600000000001E-3</v>
      </c>
      <c r="J59" s="41">
        <f>'8. Entry- en exittarieven '!J138</f>
        <v>-8.1523999999999995E-4</v>
      </c>
      <c r="K59" s="41">
        <f>'8. Entry- en exittarieven '!K138</f>
        <v>-3.1730000000000003E-5</v>
      </c>
      <c r="L59" s="87">
        <f>'8. Entry- en exittarieven '!L138</f>
        <v>-1.33E-6</v>
      </c>
      <c r="N59" s="132"/>
      <c r="O59" s="133">
        <f>'8. Entry- en exittarieven '!O138</f>
        <v>-7.3189000000000001E-4</v>
      </c>
      <c r="P59" s="65">
        <f>'8. Entry- en exittarieven '!P138</f>
        <v>-2.0380999999999999E-4</v>
      </c>
      <c r="Q59" s="65">
        <f>'8. Entry- en exittarieven '!Q138</f>
        <v>-7.9300000000000003E-6</v>
      </c>
      <c r="R59" s="111">
        <f>'8. Entry- en exittarieven '!R138</f>
        <v>-3.4000000000000003E-7</v>
      </c>
      <c r="T59" s="131"/>
      <c r="U59" s="131">
        <f>'8. Entry- en exittarieven '!U138</f>
        <v>-2.9275600000000001E-3</v>
      </c>
      <c r="V59" s="34">
        <f>'8. Entry- en exittarieven '!V138</f>
        <v>-8.1523999999999995E-4</v>
      </c>
      <c r="W59" s="34">
        <f>'8. Entry- en exittarieven '!W138</f>
        <v>-3.1730000000000003E-5</v>
      </c>
      <c r="X59" s="87">
        <f>'8. Entry- en exittarieven '!X138</f>
        <v>-1.33E-6</v>
      </c>
    </row>
    <row r="60" spans="2:24">
      <c r="B60" s="3" t="s">
        <v>33</v>
      </c>
      <c r="H60" s="127"/>
      <c r="I60" s="130"/>
      <c r="J60" s="41">
        <f>'8. Entry- en exittarieven '!J139</f>
        <v>-1.1714900000000001E-3</v>
      </c>
      <c r="K60" s="41">
        <f>'8. Entry- en exittarieven '!K139</f>
        <v>-4.7089999999999998E-5</v>
      </c>
      <c r="L60" s="87">
        <f>'8. Entry- en exittarieven '!L139</f>
        <v>-1.9699999999999998E-6</v>
      </c>
      <c r="N60" s="132"/>
      <c r="O60" s="133"/>
      <c r="P60" s="65">
        <f>'8. Entry- en exittarieven '!P139</f>
        <v>-2.9286999999999998E-4</v>
      </c>
      <c r="Q60" s="65">
        <f>'8. Entry- en exittarieven '!Q139</f>
        <v>-1.1770000000000001E-5</v>
      </c>
      <c r="R60" s="111">
        <f>'8. Entry- en exittarieven '!R139</f>
        <v>-4.9999999999999998E-7</v>
      </c>
      <c r="T60" s="131"/>
      <c r="U60" s="131"/>
      <c r="V60" s="34">
        <f>'8. Entry- en exittarieven '!V139</f>
        <v>-1.1714900000000001E-3</v>
      </c>
      <c r="W60" s="34">
        <f>'8. Entry- en exittarieven '!W139</f>
        <v>-4.7089999999999998E-5</v>
      </c>
      <c r="X60" s="87">
        <f>'8. Entry- en exittarieven '!X139</f>
        <v>-1.9699999999999998E-6</v>
      </c>
    </row>
    <row r="61" spans="2:24">
      <c r="B61" s="3" t="s">
        <v>34</v>
      </c>
      <c r="H61" s="127"/>
      <c r="I61" s="130"/>
      <c r="J61" s="41">
        <f>'8. Entry- en exittarieven '!J140</f>
        <v>-1.52549E-3</v>
      </c>
      <c r="K61" s="41">
        <f>'8. Entry- en exittarieven '!K140</f>
        <v>-5.9349999999999999E-5</v>
      </c>
      <c r="L61" s="87">
        <f>'8. Entry- en exittarieven '!L140</f>
        <v>-2.48E-6</v>
      </c>
      <c r="N61" s="132"/>
      <c r="O61" s="133"/>
      <c r="P61" s="65">
        <f>'8. Entry- en exittarieven '!P140</f>
        <v>-3.8137000000000002E-4</v>
      </c>
      <c r="Q61" s="65">
        <f>'8. Entry- en exittarieven '!Q140</f>
        <v>-1.484E-5</v>
      </c>
      <c r="R61" s="111">
        <f>'8. Entry- en exittarieven '!R140</f>
        <v>-6.1999999999999999E-7</v>
      </c>
      <c r="T61" s="131"/>
      <c r="U61" s="131"/>
      <c r="V61" s="34">
        <f>'8. Entry- en exittarieven '!V140</f>
        <v>-1.52549E-3</v>
      </c>
      <c r="W61" s="34">
        <f>'8. Entry- en exittarieven '!W140</f>
        <v>-5.9349999999999999E-5</v>
      </c>
      <c r="X61" s="87">
        <f>'8. Entry- en exittarieven '!X140</f>
        <v>-2.48E-6</v>
      </c>
    </row>
    <row r="62" spans="2:24">
      <c r="L62" s="73"/>
      <c r="R62" s="96"/>
    </row>
    <row r="63" spans="2:24" s="22" customFormat="1" ht="26.25">
      <c r="B63" s="56" t="s">
        <v>39</v>
      </c>
      <c r="H63" s="22" t="s">
        <v>9</v>
      </c>
      <c r="L63" s="74"/>
      <c r="N63" s="22" t="s">
        <v>10</v>
      </c>
      <c r="R63" s="93"/>
    </row>
    <row r="64" spans="2:24" s="24" customFormat="1" ht="13.15">
      <c r="B64" s="24" t="s">
        <v>40</v>
      </c>
      <c r="H64" s="24" t="s">
        <v>13</v>
      </c>
      <c r="I64" s="24" t="s">
        <v>14</v>
      </c>
      <c r="J64" s="24" t="s">
        <v>15</v>
      </c>
      <c r="K64" s="24" t="s">
        <v>16</v>
      </c>
      <c r="L64" s="75" t="s">
        <v>17</v>
      </c>
      <c r="N64" s="24" t="s">
        <v>13</v>
      </c>
      <c r="O64" s="24" t="s">
        <v>14</v>
      </c>
      <c r="P64" s="24" t="s">
        <v>15</v>
      </c>
      <c r="Q64" s="24" t="s">
        <v>16</v>
      </c>
      <c r="R64" s="94" t="s">
        <v>17</v>
      </c>
    </row>
    <row r="65" spans="2:18" s="23" customFormat="1" ht="13.15">
      <c r="H65" s="23" t="s">
        <v>18</v>
      </c>
      <c r="I65" s="23" t="s">
        <v>19</v>
      </c>
      <c r="J65" s="23" t="s">
        <v>20</v>
      </c>
      <c r="K65" s="23" t="s">
        <v>21</v>
      </c>
      <c r="L65" s="76" t="s">
        <v>22</v>
      </c>
      <c r="N65" s="23" t="s">
        <v>18</v>
      </c>
      <c r="O65" s="23" t="s">
        <v>19</v>
      </c>
      <c r="P65" s="23" t="s">
        <v>20</v>
      </c>
      <c r="Q65" s="23" t="s">
        <v>21</v>
      </c>
      <c r="R65" s="95" t="s">
        <v>22</v>
      </c>
    </row>
    <row r="66" spans="2:18">
      <c r="L66" s="73"/>
      <c r="R66" s="96"/>
    </row>
    <row r="67" spans="2:18">
      <c r="B67" s="3" t="s">
        <v>23</v>
      </c>
      <c r="H67" s="127">
        <f>'8. Entry- en exittarieven '!H146</f>
        <v>-7.8257699999999993E-3</v>
      </c>
      <c r="I67" s="130">
        <f>'8. Entry- en exittarieven '!I146</f>
        <v>-3.5746599999999999E-3</v>
      </c>
      <c r="J67" s="41">
        <f>'8. Entry- en exittarieven '!J146</f>
        <v>-1.7098199999999999E-3</v>
      </c>
      <c r="K67" s="41">
        <f>'8. Entry- en exittarieven '!K146</f>
        <v>-6.6519999999999993E-5</v>
      </c>
      <c r="L67" s="87">
        <f>'8. Entry- en exittarieven '!L146</f>
        <v>-2.7800000000000001E-6</v>
      </c>
      <c r="N67" s="127">
        <f>'8. Entry- en exittarieven '!N146</f>
        <v>-1.9564399999999998E-3</v>
      </c>
      <c r="O67" s="130">
        <f>'8. Entry- en exittarieven '!O146</f>
        <v>-8.9366999999999995E-4</v>
      </c>
      <c r="P67" s="41">
        <f>'8. Entry- en exittarieven '!P146</f>
        <v>-4.2746E-4</v>
      </c>
      <c r="Q67" s="41">
        <f>'8. Entry- en exittarieven '!Q146</f>
        <v>-1.6629999999999998E-5</v>
      </c>
      <c r="R67" s="87">
        <f>'8. Entry- en exittarieven '!R146</f>
        <v>-6.9999999999999997E-7</v>
      </c>
    </row>
    <row r="68" spans="2:18">
      <c r="B68" s="3" t="s">
        <v>24</v>
      </c>
      <c r="H68" s="127"/>
      <c r="I68" s="130"/>
      <c r="J68" s="41">
        <f>'8. Entry- en exittarieven '!J147</f>
        <v>-1.38047E-3</v>
      </c>
      <c r="K68" s="41">
        <f>'8. Entry- en exittarieven '!K147</f>
        <v>-5.9469999999999998E-5</v>
      </c>
      <c r="L68" s="87">
        <f>'8. Entry- en exittarieven '!L147</f>
        <v>-2.48E-6</v>
      </c>
      <c r="N68" s="127"/>
      <c r="O68" s="130"/>
      <c r="P68" s="41">
        <f>'8. Entry- en exittarieven '!P147</f>
        <v>-3.4511999999999998E-4</v>
      </c>
      <c r="Q68" s="41">
        <f>'8. Entry- en exittarieven '!Q147</f>
        <v>-1.487E-5</v>
      </c>
      <c r="R68" s="87">
        <f>'8. Entry- en exittarieven '!R147</f>
        <v>-6.1999999999999999E-7</v>
      </c>
    </row>
    <row r="69" spans="2:18">
      <c r="B69" s="3" t="s">
        <v>25</v>
      </c>
      <c r="H69" s="127"/>
      <c r="I69" s="130"/>
      <c r="J69" s="41">
        <f>'8. Entry- en exittarieven '!J148</f>
        <v>-1.19538E-3</v>
      </c>
      <c r="K69" s="41">
        <f>'8. Entry- en exittarieven '!K148</f>
        <v>-4.6489999999999997E-5</v>
      </c>
      <c r="L69" s="87">
        <f>'8. Entry- en exittarieven '!L148</f>
        <v>-1.9400000000000001E-6</v>
      </c>
      <c r="N69" s="127"/>
      <c r="O69" s="130"/>
      <c r="P69" s="41">
        <f>'8. Entry- en exittarieven '!P148</f>
        <v>-2.9885000000000003E-4</v>
      </c>
      <c r="Q69" s="41">
        <f>'8. Entry- en exittarieven '!Q148</f>
        <v>-1.1620000000000001E-5</v>
      </c>
      <c r="R69" s="87">
        <f>'8. Entry- en exittarieven '!R148</f>
        <v>-4.8999999999999997E-7</v>
      </c>
    </row>
    <row r="70" spans="2:18">
      <c r="B70" s="3" t="s">
        <v>26</v>
      </c>
      <c r="H70" s="127"/>
      <c r="I70" s="130">
        <f>'8. Entry- en exittarieven '!I149</f>
        <v>-1.9120599999999999E-3</v>
      </c>
      <c r="J70" s="41">
        <f>'8. Entry- en exittarieven '!J149</f>
        <v>-8.6255000000000001E-4</v>
      </c>
      <c r="K70" s="41">
        <f>'8. Entry- en exittarieven '!K149</f>
        <v>-3.4669999999999998E-5</v>
      </c>
      <c r="L70" s="87">
        <f>'8. Entry- en exittarieven '!L149</f>
        <v>-1.4499999999999999E-6</v>
      </c>
      <c r="N70" s="127"/>
      <c r="O70" s="130">
        <f>'8. Entry- en exittarieven '!O149</f>
        <v>-4.7802000000000001E-4</v>
      </c>
      <c r="P70" s="41">
        <f>'8. Entry- en exittarieven '!P149</f>
        <v>-2.1563999999999999E-4</v>
      </c>
      <c r="Q70" s="41">
        <f>'8. Entry- en exittarieven '!Q149</f>
        <v>-8.67E-6</v>
      </c>
      <c r="R70" s="87">
        <f>'8. Entry- en exittarieven '!R149</f>
        <v>-3.7E-7</v>
      </c>
    </row>
    <row r="71" spans="2:18">
      <c r="B71" s="3" t="s">
        <v>27</v>
      </c>
      <c r="H71" s="127"/>
      <c r="I71" s="130"/>
      <c r="J71" s="41">
        <f>'8. Entry- en exittarieven '!J150</f>
        <v>-7.8961000000000005E-4</v>
      </c>
      <c r="K71" s="41">
        <f>'8. Entry- en exittarieven '!K150</f>
        <v>-3.0729999999999999E-5</v>
      </c>
      <c r="L71" s="87">
        <f>'8. Entry- en exittarieven '!L150</f>
        <v>-1.2899999999999999E-6</v>
      </c>
      <c r="N71" s="127"/>
      <c r="O71" s="130"/>
      <c r="P71" s="41">
        <f>'8. Entry- en exittarieven '!P150</f>
        <v>-1.974E-4</v>
      </c>
      <c r="Q71" s="41">
        <f>'8. Entry- en exittarieven '!Q150</f>
        <v>-7.6799999999999993E-6</v>
      </c>
      <c r="R71" s="87">
        <f>'8. Entry- en exittarieven '!R150</f>
        <v>-3.3000000000000002E-7</v>
      </c>
    </row>
    <row r="72" spans="2:18">
      <c r="B72" s="3" t="s">
        <v>28</v>
      </c>
      <c r="H72" s="127"/>
      <c r="I72" s="130"/>
      <c r="J72" s="41">
        <f>'8. Entry- en exittarieven '!J151</f>
        <v>-6.4161000000000003E-4</v>
      </c>
      <c r="K72" s="41">
        <f>'8. Entry- en exittarieven '!K151</f>
        <v>-2.5809999999999999E-5</v>
      </c>
      <c r="L72" s="87">
        <f>'8. Entry- en exittarieven '!L151</f>
        <v>-1.0799999999999998E-6</v>
      </c>
      <c r="N72" s="127"/>
      <c r="O72" s="130"/>
      <c r="P72" s="41">
        <f>'8. Entry- en exittarieven '!P151</f>
        <v>-1.604E-4</v>
      </c>
      <c r="Q72" s="41">
        <f>'8. Entry- en exittarieven '!Q151</f>
        <v>-6.4500000000000001E-6</v>
      </c>
      <c r="R72" s="87">
        <f>'8. Entry- en exittarieven '!R151</f>
        <v>-2.7000000000000001E-7</v>
      </c>
    </row>
    <row r="73" spans="2:18">
      <c r="B73" s="3" t="s">
        <v>29</v>
      </c>
      <c r="H73" s="127"/>
      <c r="I73" s="130">
        <f>'8. Entry- en exittarieven '!I152</f>
        <v>-1.5509E-3</v>
      </c>
      <c r="J73" s="41">
        <f>'8. Entry- en exittarieven '!J152</f>
        <v>-6.2609999999999999E-4</v>
      </c>
      <c r="K73" s="41">
        <f>'8. Entry- en exittarieven '!K152</f>
        <v>-2.4349999999999999E-5</v>
      </c>
      <c r="L73" s="87">
        <f>'8. Entry- en exittarieven '!L152</f>
        <v>-1.02E-6</v>
      </c>
      <c r="N73" s="127"/>
      <c r="O73" s="130">
        <f>'8. Entry- en exittarieven '!O152</f>
        <v>-3.8771999999999998E-4</v>
      </c>
      <c r="P73" s="41">
        <f>'8. Entry- en exittarieven '!P152</f>
        <v>-1.5652999999999999E-4</v>
      </c>
      <c r="Q73" s="41">
        <f>'8. Entry- en exittarieven '!Q152</f>
        <v>-6.0900000000000001E-6</v>
      </c>
      <c r="R73" s="87">
        <f>'8. Entry- en exittarieven '!R152</f>
        <v>-2.6E-7</v>
      </c>
    </row>
    <row r="74" spans="2:18">
      <c r="B74" s="3" t="s">
        <v>30</v>
      </c>
      <c r="H74" s="127"/>
      <c r="I74" s="130"/>
      <c r="J74" s="41">
        <f>'8. Entry- en exittarieven '!J153</f>
        <v>-5.9520000000000005E-4</v>
      </c>
      <c r="K74" s="41">
        <f>'8. Entry- en exittarieven '!K153</f>
        <v>-2.319E-5</v>
      </c>
      <c r="L74" s="87">
        <f>'8. Entry- en exittarieven '!L153</f>
        <v>-9.6999999999999982E-7</v>
      </c>
      <c r="N74" s="127"/>
      <c r="O74" s="130"/>
      <c r="P74" s="41">
        <f>'8. Entry- en exittarieven '!P153</f>
        <v>-1.4880000000000001E-4</v>
      </c>
      <c r="Q74" s="41">
        <f>'8. Entry- en exittarieven '!Q153</f>
        <v>-5.8000000000000004E-6</v>
      </c>
      <c r="R74" s="87">
        <f>'8. Entry- en exittarieven '!R153</f>
        <v>-2.4999999999999999E-7</v>
      </c>
    </row>
    <row r="75" spans="2:18">
      <c r="B75" s="3" t="s">
        <v>31</v>
      </c>
      <c r="H75" s="127"/>
      <c r="I75" s="130"/>
      <c r="J75" s="41">
        <f>'8. Entry- en exittarieven '!J154</f>
        <v>-6.3968E-4</v>
      </c>
      <c r="K75" s="41">
        <f>'8. Entry- en exittarieven '!K154</f>
        <v>-2.5740000000000001E-5</v>
      </c>
      <c r="L75" s="87">
        <f>'8. Entry- en exittarieven '!L154</f>
        <v>-1.0799999999999998E-6</v>
      </c>
      <c r="N75" s="127"/>
      <c r="O75" s="130"/>
      <c r="P75" s="41">
        <f>'8. Entry- en exittarieven '!P154</f>
        <v>-1.5992E-4</v>
      </c>
      <c r="Q75" s="41">
        <f>'8. Entry- en exittarieven '!Q154</f>
        <v>-6.4300000000000003E-6</v>
      </c>
      <c r="R75" s="87">
        <f>'8. Entry- en exittarieven '!R154</f>
        <v>-2.7000000000000001E-7</v>
      </c>
    </row>
    <row r="76" spans="2:18">
      <c r="B76" s="3" t="s">
        <v>32</v>
      </c>
      <c r="H76" s="127"/>
      <c r="I76" s="130">
        <f>'8. Entry- en exittarieven '!I155</f>
        <v>-2.7245500000000001E-3</v>
      </c>
      <c r="J76" s="41">
        <f>'8. Entry- en exittarieven '!J155</f>
        <v>-7.5869999999999996E-4</v>
      </c>
      <c r="K76" s="41">
        <f>'8. Entry- en exittarieven '!K155</f>
        <v>-2.953E-5</v>
      </c>
      <c r="L76" s="87">
        <f>'8. Entry- en exittarieven '!L155</f>
        <v>-1.24E-6</v>
      </c>
      <c r="N76" s="127"/>
      <c r="O76" s="130">
        <f>'8. Entry- en exittarieven '!O155</f>
        <v>-6.8114E-4</v>
      </c>
      <c r="P76" s="41">
        <f>'8. Entry- en exittarieven '!P155</f>
        <v>-1.8968000000000001E-4</v>
      </c>
      <c r="Q76" s="41">
        <f>'8. Entry- en exittarieven '!Q155</f>
        <v>-7.3799999999999996E-6</v>
      </c>
      <c r="R76" s="87">
        <f>'8. Entry- en exittarieven '!R155</f>
        <v>-3.1E-7</v>
      </c>
    </row>
    <row r="77" spans="2:18">
      <c r="B77" s="3" t="s">
        <v>33</v>
      </c>
      <c r="H77" s="127"/>
      <c r="I77" s="130"/>
      <c r="J77" s="41">
        <f>'8. Entry- en exittarieven '!J156</f>
        <v>-1.0902500000000001E-3</v>
      </c>
      <c r="K77" s="41">
        <f>'8. Entry- en exittarieven '!K156</f>
        <v>-4.3819999999999997E-5</v>
      </c>
      <c r="L77" s="87">
        <f>'8. Entry- en exittarieven '!L156</f>
        <v>-1.8299999999999998E-6</v>
      </c>
      <c r="N77" s="127"/>
      <c r="O77" s="130"/>
      <c r="P77" s="41">
        <f>'8. Entry- en exittarieven '!P156</f>
        <v>-2.7255999999999998E-4</v>
      </c>
      <c r="Q77" s="41">
        <f>'8. Entry- en exittarieven '!Q156</f>
        <v>-1.096E-5</v>
      </c>
      <c r="R77" s="87">
        <f>'8. Entry- en exittarieven '!R156</f>
        <v>-4.5999999999999999E-7</v>
      </c>
    </row>
    <row r="78" spans="2:18">
      <c r="B78" s="3" t="s">
        <v>34</v>
      </c>
      <c r="H78" s="127"/>
      <c r="I78" s="130"/>
      <c r="J78" s="41">
        <f>'8. Entry- en exittarieven '!J157</f>
        <v>-1.4197000000000001E-3</v>
      </c>
      <c r="K78" s="41">
        <f>'8. Entry- en exittarieven '!K157</f>
        <v>-5.5229999999999998E-5</v>
      </c>
      <c r="L78" s="87">
        <f>'8. Entry- en exittarieven '!L157</f>
        <v>-2.3099999999999999E-6</v>
      </c>
      <c r="N78" s="127"/>
      <c r="O78" s="130"/>
      <c r="P78" s="41">
        <f>'8. Entry- en exittarieven '!P157</f>
        <v>-3.5492999999999999E-4</v>
      </c>
      <c r="Q78" s="41">
        <f>'8. Entry- en exittarieven '!Q157</f>
        <v>-1.381E-5</v>
      </c>
      <c r="R78" s="87">
        <f>'8. Entry- en exittarieven '!R157</f>
        <v>-5.8000000000000006E-7</v>
      </c>
    </row>
    <row r="79" spans="2:18">
      <c r="L79" s="73"/>
      <c r="R79" s="96"/>
    </row>
  </sheetData>
  <mergeCells count="52">
    <mergeCell ref="H50:H61"/>
    <mergeCell ref="I50:I52"/>
    <mergeCell ref="N50:N61"/>
    <mergeCell ref="O50:O52"/>
    <mergeCell ref="I53:I55"/>
    <mergeCell ref="O53:O55"/>
    <mergeCell ref="I56:I58"/>
    <mergeCell ref="O56:O58"/>
    <mergeCell ref="I59:I61"/>
    <mergeCell ref="O59:O61"/>
    <mergeCell ref="T16:T27"/>
    <mergeCell ref="U16:U18"/>
    <mergeCell ref="U19:U21"/>
    <mergeCell ref="U22:U24"/>
    <mergeCell ref="U25:U27"/>
    <mergeCell ref="T50:T61"/>
    <mergeCell ref="U50:U52"/>
    <mergeCell ref="U53:U55"/>
    <mergeCell ref="U56:U58"/>
    <mergeCell ref="U59:U61"/>
    <mergeCell ref="H67:H78"/>
    <mergeCell ref="I67:I69"/>
    <mergeCell ref="N67:N78"/>
    <mergeCell ref="O67:O69"/>
    <mergeCell ref="I70:I72"/>
    <mergeCell ref="O70:O72"/>
    <mergeCell ref="I73:I75"/>
    <mergeCell ref="O73:O75"/>
    <mergeCell ref="I76:I78"/>
    <mergeCell ref="O76:O78"/>
    <mergeCell ref="B5:F5"/>
    <mergeCell ref="O36:O38"/>
    <mergeCell ref="O39:O41"/>
    <mergeCell ref="O42:O44"/>
    <mergeCell ref="H33:H44"/>
    <mergeCell ref="I33:I35"/>
    <mergeCell ref="I36:I38"/>
    <mergeCell ref="I39:I41"/>
    <mergeCell ref="I42:I44"/>
    <mergeCell ref="N33:N44"/>
    <mergeCell ref="O16:O18"/>
    <mergeCell ref="O19:O21"/>
    <mergeCell ref="O22:O24"/>
    <mergeCell ref="O25:O27"/>
    <mergeCell ref="O33:O35"/>
    <mergeCell ref="H16:H27"/>
    <mergeCell ref="B8:F8"/>
    <mergeCell ref="N16:N27"/>
    <mergeCell ref="I16:I18"/>
    <mergeCell ref="I19:I21"/>
    <mergeCell ref="I22:I24"/>
    <mergeCell ref="I25:I27"/>
  </mergeCells>
  <pageMargins left="0.7" right="0.7" top="0.75" bottom="0.75" header="0.3" footer="0.3"/>
  <pageSetup paperSize="9" scale="31"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85833C4-056D-49E1-A5CB-169E708E73F2}">
          <x14:formula1>
            <xm:f>'2. Parameters'!$B$106:$B$120</xm:f>
          </x14:formula1>
          <xm:sqref>J8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B2:AG158"/>
  <sheetViews>
    <sheetView showGridLines="0" topLeftCell="N82" zoomScaleNormal="100" workbookViewId="0">
      <selection activeCell="U102" sqref="U102:U104"/>
    </sheetView>
  </sheetViews>
  <sheetFormatPr defaultColWidth="9.1328125" defaultRowHeight="12.75"/>
  <cols>
    <col min="1" max="1" width="2.59765625" style="3" customWidth="1"/>
    <col min="2" max="2" width="45.59765625" style="3" customWidth="1"/>
    <col min="3" max="3" width="2.59765625" style="3" customWidth="1"/>
    <col min="4" max="4" width="25.59765625" style="3" customWidth="1"/>
    <col min="5" max="5" width="2.59765625" style="3" customWidth="1"/>
    <col min="6" max="6" width="18.1328125" style="3" customWidth="1"/>
    <col min="7" max="7" width="2.59765625" style="3" customWidth="1"/>
    <col min="8" max="12" width="20.59765625" style="3" customWidth="1"/>
    <col min="13" max="13" width="2.59765625" style="3" customWidth="1"/>
    <col min="14" max="18" width="20.59765625" style="3" customWidth="1"/>
    <col min="19" max="19" width="5" style="3" customWidth="1"/>
    <col min="20" max="24" width="20.59765625" style="3" customWidth="1"/>
    <col min="25" max="25" width="8.3984375" style="3" customWidth="1"/>
    <col min="26" max="29" width="15.59765625" style="3" customWidth="1"/>
    <col min="30" max="32" width="2.59765625" style="3" customWidth="1"/>
    <col min="33" max="47" width="13.59765625" style="3" customWidth="1"/>
    <col min="48" max="16384" width="9.1328125" style="3"/>
  </cols>
  <sheetData>
    <row r="2" spans="2:26" s="8" customFormat="1" ht="17.649999999999999">
      <c r="B2" s="8" t="s">
        <v>179</v>
      </c>
    </row>
    <row r="4" spans="2:26" ht="13.15">
      <c r="B4" s="11" t="s">
        <v>117</v>
      </c>
      <c r="C4" s="2"/>
    </row>
    <row r="5" spans="2:26">
      <c r="B5" s="126" t="s">
        <v>175</v>
      </c>
      <c r="C5" s="126"/>
      <c r="D5" s="126"/>
    </row>
    <row r="7" spans="2:26" s="6" customFormat="1" ht="13.15">
      <c r="B7" s="6" t="s">
        <v>7</v>
      </c>
      <c r="D7" s="6" t="s">
        <v>44</v>
      </c>
      <c r="F7" s="6" t="s">
        <v>45</v>
      </c>
      <c r="Z7" s="6" t="s">
        <v>47</v>
      </c>
    </row>
    <row r="9" spans="2:26" s="6" customFormat="1" ht="13.15">
      <c r="B9" s="6" t="s">
        <v>118</v>
      </c>
    </row>
    <row r="11" spans="2:26" ht="13.15">
      <c r="B11" s="11" t="s">
        <v>67</v>
      </c>
    </row>
    <row r="12" spans="2:26">
      <c r="B12" s="3" t="s">
        <v>68</v>
      </c>
      <c r="F12" s="25">
        <f>'2. Parameters'!F35</f>
        <v>1.25</v>
      </c>
    </row>
    <row r="13" spans="2:26">
      <c r="B13" s="3" t="s">
        <v>69</v>
      </c>
      <c r="F13" s="25">
        <f>'2. Parameters'!F36</f>
        <v>1.5</v>
      </c>
    </row>
    <row r="14" spans="2:26">
      <c r="B14" s="3" t="s">
        <v>70</v>
      </c>
      <c r="F14" s="25">
        <f>'2. Parameters'!F37</f>
        <v>1.75</v>
      </c>
    </row>
    <row r="15" spans="2:26">
      <c r="B15" s="3" t="s">
        <v>71</v>
      </c>
      <c r="F15" s="25">
        <f>'2. Parameters'!F38</f>
        <v>1.75</v>
      </c>
    </row>
    <row r="17" spans="2:6" ht="13.15">
      <c r="B17" s="2" t="s">
        <v>73</v>
      </c>
    </row>
    <row r="18" spans="2:6">
      <c r="B18" s="3" t="s">
        <v>74</v>
      </c>
      <c r="F18" s="25">
        <f>'2. Parameters'!F43</f>
        <v>1.482</v>
      </c>
    </row>
    <row r="19" spans="2:6">
      <c r="B19" s="3" t="s">
        <v>75</v>
      </c>
      <c r="F19" s="25">
        <f>'2. Parameters'!F44</f>
        <v>0.78400000000000003</v>
      </c>
    </row>
    <row r="20" spans="2:6">
      <c r="B20" s="3" t="s">
        <v>76</v>
      </c>
      <c r="F20" s="25">
        <f>'2. Parameters'!F45</f>
        <v>0.629</v>
      </c>
    </row>
    <row r="21" spans="2:6">
      <c r="B21" s="3" t="s">
        <v>77</v>
      </c>
      <c r="F21" s="25">
        <f>'2. Parameters'!F46</f>
        <v>1.105</v>
      </c>
    </row>
    <row r="23" spans="2:6" ht="13.15">
      <c r="B23" s="2" t="s">
        <v>78</v>
      </c>
    </row>
    <row r="24" spans="2:6">
      <c r="B24" s="3" t="s">
        <v>23</v>
      </c>
      <c r="F24" s="25">
        <f>'2. Parameters'!F49</f>
        <v>1.7150000000000001</v>
      </c>
    </row>
    <row r="25" spans="2:6">
      <c r="B25" s="3" t="s">
        <v>24</v>
      </c>
      <c r="F25" s="25">
        <f>'2. Parameters'!F50</f>
        <v>1.5329999999999999</v>
      </c>
    </row>
    <row r="26" spans="2:6">
      <c r="B26" s="3" t="s">
        <v>25</v>
      </c>
      <c r="F26" s="25">
        <f>'2. Parameters'!F51</f>
        <v>1.1990000000000001</v>
      </c>
    </row>
    <row r="27" spans="2:6">
      <c r="B27" s="3" t="s">
        <v>26</v>
      </c>
      <c r="F27" s="25">
        <f>'2. Parameters'!F52</f>
        <v>0.89400000000000002</v>
      </c>
    </row>
    <row r="28" spans="2:6">
      <c r="B28" s="3" t="s">
        <v>27</v>
      </c>
      <c r="F28" s="25">
        <f>'2. Parameters'!F53</f>
        <v>0.79200000000000004</v>
      </c>
    </row>
    <row r="29" spans="2:6">
      <c r="B29" s="3" t="s">
        <v>28</v>
      </c>
      <c r="F29" s="25">
        <f>'2. Parameters'!F54</f>
        <v>0.66500000000000004</v>
      </c>
    </row>
    <row r="30" spans="2:6">
      <c r="B30" s="3" t="s">
        <v>29</v>
      </c>
      <c r="F30" s="25">
        <f>'2. Parameters'!F55</f>
        <v>0.628</v>
      </c>
    </row>
    <row r="31" spans="2:6">
      <c r="B31" s="3" t="s">
        <v>30</v>
      </c>
      <c r="F31" s="25">
        <f>'2. Parameters'!F56</f>
        <v>0.59699999999999998</v>
      </c>
    </row>
    <row r="32" spans="2:6">
      <c r="B32" s="3" t="s">
        <v>31</v>
      </c>
      <c r="F32" s="25">
        <f>'2. Parameters'!F57</f>
        <v>0.66300000000000003</v>
      </c>
    </row>
    <row r="33" spans="2:6">
      <c r="B33" s="3" t="s">
        <v>32</v>
      </c>
      <c r="F33" s="25">
        <f>'2. Parameters'!F58</f>
        <v>0.76100000000000001</v>
      </c>
    </row>
    <row r="34" spans="2:6">
      <c r="B34" s="3" t="s">
        <v>33</v>
      </c>
      <c r="F34" s="25">
        <f>'2. Parameters'!F59</f>
        <v>1.1299999999999999</v>
      </c>
    </row>
    <row r="35" spans="2:6">
      <c r="B35" s="3" t="s">
        <v>34</v>
      </c>
      <c r="F35" s="25">
        <f>'2. Parameters'!F60</f>
        <v>1.4239999999999999</v>
      </c>
    </row>
    <row r="37" spans="2:6" ht="13.15">
      <c r="B37" s="2" t="s">
        <v>79</v>
      </c>
    </row>
    <row r="38" spans="2:6">
      <c r="B38" s="3" t="s">
        <v>23</v>
      </c>
      <c r="F38" s="33">
        <f>'2. Parameters'!F63</f>
        <v>1.7729999999999999</v>
      </c>
    </row>
    <row r="39" spans="2:6">
      <c r="B39" s="3" t="s">
        <v>24</v>
      </c>
      <c r="F39" s="33">
        <f>'2. Parameters'!F64</f>
        <v>1.585</v>
      </c>
    </row>
    <row r="40" spans="2:6">
      <c r="B40" s="3" t="s">
        <v>25</v>
      </c>
      <c r="F40" s="33">
        <f>'2. Parameters'!F65</f>
        <v>1.2390000000000001</v>
      </c>
    </row>
    <row r="41" spans="2:6">
      <c r="B41" s="3" t="s">
        <v>26</v>
      </c>
      <c r="F41" s="33">
        <f>'2. Parameters'!F66</f>
        <v>0.92400000000000004</v>
      </c>
    </row>
    <row r="42" spans="2:6">
      <c r="B42" s="3" t="s">
        <v>27</v>
      </c>
      <c r="F42" s="33">
        <f>'2. Parameters'!F67</f>
        <v>0.81899999999999995</v>
      </c>
    </row>
    <row r="43" spans="2:6">
      <c r="B43" s="3" t="s">
        <v>28</v>
      </c>
      <c r="F43" s="33">
        <f>'2. Parameters'!F68</f>
        <v>0.68799999999999994</v>
      </c>
    </row>
    <row r="44" spans="2:6">
      <c r="B44" s="3" t="s">
        <v>29</v>
      </c>
      <c r="F44" s="33">
        <f>'2. Parameters'!F69</f>
        <v>0.64900000000000002</v>
      </c>
    </row>
    <row r="45" spans="2:6">
      <c r="B45" s="3" t="s">
        <v>30</v>
      </c>
      <c r="F45" s="33">
        <f>'2. Parameters'!F70</f>
        <v>0.61799999999999999</v>
      </c>
    </row>
    <row r="46" spans="2:6">
      <c r="B46" s="3" t="s">
        <v>31</v>
      </c>
      <c r="F46" s="33">
        <f>'2. Parameters'!F71</f>
        <v>0.68600000000000005</v>
      </c>
    </row>
    <row r="47" spans="2:6">
      <c r="B47" s="3" t="s">
        <v>32</v>
      </c>
      <c r="F47" s="33">
        <f>'2. Parameters'!F72</f>
        <v>0.78700000000000003</v>
      </c>
    </row>
    <row r="48" spans="2:6">
      <c r="B48" s="3" t="s">
        <v>33</v>
      </c>
      <c r="F48" s="33">
        <f>'2. Parameters'!F73</f>
        <v>1.1679999999999999</v>
      </c>
    </row>
    <row r="49" spans="2:6">
      <c r="B49" s="3" t="s">
        <v>34</v>
      </c>
      <c r="F49" s="33">
        <f>'2. Parameters'!F74</f>
        <v>1.472</v>
      </c>
    </row>
    <row r="51" spans="2:6" ht="13.15">
      <c r="B51" s="2" t="s">
        <v>81</v>
      </c>
    </row>
    <row r="52" spans="2:6">
      <c r="B52" s="3" t="s">
        <v>23</v>
      </c>
      <c r="F52" s="25">
        <f>'2. Parameters'!F79</f>
        <v>31</v>
      </c>
    </row>
    <row r="53" spans="2:6">
      <c r="B53" s="3" t="s">
        <v>24</v>
      </c>
      <c r="F53" s="25">
        <f>'2. Parameters'!F80</f>
        <v>28</v>
      </c>
    </row>
    <row r="54" spans="2:6">
      <c r="B54" s="3" t="s">
        <v>25</v>
      </c>
      <c r="F54" s="25">
        <f>'2. Parameters'!F81</f>
        <v>31</v>
      </c>
    </row>
    <row r="55" spans="2:6">
      <c r="B55" s="3" t="s">
        <v>26</v>
      </c>
      <c r="F55" s="25">
        <f>'2. Parameters'!F82</f>
        <v>30</v>
      </c>
    </row>
    <row r="56" spans="2:6">
      <c r="B56" s="3" t="s">
        <v>27</v>
      </c>
      <c r="F56" s="25">
        <f>'2. Parameters'!F83</f>
        <v>31</v>
      </c>
    </row>
    <row r="57" spans="2:6">
      <c r="B57" s="3" t="s">
        <v>28</v>
      </c>
      <c r="F57" s="25">
        <f>'2. Parameters'!F84</f>
        <v>30</v>
      </c>
    </row>
    <row r="58" spans="2:6">
      <c r="B58" s="3" t="s">
        <v>29</v>
      </c>
      <c r="F58" s="25">
        <f>'2. Parameters'!F85</f>
        <v>31</v>
      </c>
    </row>
    <row r="59" spans="2:6">
      <c r="B59" s="3" t="s">
        <v>30</v>
      </c>
      <c r="F59" s="25">
        <f>'2. Parameters'!F86</f>
        <v>31</v>
      </c>
    </row>
    <row r="60" spans="2:6">
      <c r="B60" s="3" t="s">
        <v>31</v>
      </c>
      <c r="F60" s="25">
        <f>'2. Parameters'!F87</f>
        <v>30</v>
      </c>
    </row>
    <row r="61" spans="2:6">
      <c r="B61" s="3" t="s">
        <v>32</v>
      </c>
      <c r="F61" s="25">
        <f>'2. Parameters'!F88</f>
        <v>31</v>
      </c>
    </row>
    <row r="62" spans="2:6">
      <c r="B62" s="3" t="s">
        <v>33</v>
      </c>
      <c r="F62" s="25">
        <f>'2. Parameters'!F89</f>
        <v>30</v>
      </c>
    </row>
    <row r="63" spans="2:6">
      <c r="B63" s="3" t="s">
        <v>34</v>
      </c>
      <c r="F63" s="25">
        <f>'2. Parameters'!F90</f>
        <v>31</v>
      </c>
    </row>
    <row r="65" spans="2:6" ht="13.15">
      <c r="B65" s="2" t="s">
        <v>82</v>
      </c>
    </row>
    <row r="66" spans="2:6">
      <c r="B66" s="3" t="s">
        <v>74</v>
      </c>
      <c r="F66" s="25">
        <f>'2. Parameters'!F93</f>
        <v>90</v>
      </c>
    </row>
    <row r="67" spans="2:6">
      <c r="B67" s="3" t="s">
        <v>75</v>
      </c>
      <c r="F67" s="25">
        <f>'2. Parameters'!F94</f>
        <v>91</v>
      </c>
    </row>
    <row r="68" spans="2:6">
      <c r="B68" s="3" t="s">
        <v>76</v>
      </c>
      <c r="F68" s="25">
        <f>'2. Parameters'!F95</f>
        <v>92</v>
      </c>
    </row>
    <row r="69" spans="2:6">
      <c r="B69" s="3" t="s">
        <v>77</v>
      </c>
      <c r="F69" s="25">
        <f>'2. Parameters'!F96</f>
        <v>92</v>
      </c>
    </row>
    <row r="71" spans="2:6" ht="13.15">
      <c r="B71" s="2" t="s">
        <v>83</v>
      </c>
    </row>
    <row r="72" spans="2:6">
      <c r="B72" s="3" t="s">
        <v>84</v>
      </c>
      <c r="F72" s="25">
        <f>'2. Parameters'!F99</f>
        <v>24</v>
      </c>
    </row>
    <row r="73" spans="2:6">
      <c r="B73" s="3" t="s">
        <v>85</v>
      </c>
      <c r="F73" s="25">
        <f>'2. Parameters'!F100</f>
        <v>365</v>
      </c>
    </row>
    <row r="74" spans="2:6">
      <c r="B74" s="3" t="s">
        <v>86</v>
      </c>
      <c r="F74" s="25">
        <f>'2. Parameters'!F101</f>
        <v>8760</v>
      </c>
    </row>
    <row r="75" spans="2:6" ht="13.15">
      <c r="B75" s="2"/>
    </row>
    <row r="76" spans="2:6" ht="13.15">
      <c r="B76" s="2" t="s">
        <v>64</v>
      </c>
    </row>
    <row r="77" spans="2:6">
      <c r="B77" s="3" t="s">
        <v>144</v>
      </c>
      <c r="D77" s="3" t="s">
        <v>48</v>
      </c>
      <c r="F77" s="25" t="str">
        <f>'1. Entry- en exittarieven'!J8</f>
        <v>Alle overige entry- en exitpunten</v>
      </c>
    </row>
    <row r="78" spans="2:6">
      <c r="B78" s="3" t="s">
        <v>145</v>
      </c>
      <c r="D78" s="3" t="s">
        <v>48</v>
      </c>
      <c r="F78" s="35">
        <f>_xlfn.XLOOKUP(F77,'2. Parameters'!B106:B120,'2. Parameters'!F106:F120)</f>
        <v>1E-4</v>
      </c>
    </row>
    <row r="79" spans="2:6">
      <c r="B79" s="3" t="s">
        <v>146</v>
      </c>
      <c r="D79" s="3" t="s">
        <v>48</v>
      </c>
      <c r="F79" s="35">
        <f>_xlfn.XLOOKUP(F77,'2. Parameters'!B123:B137,'2. Parameters'!F123:F137)</f>
        <v>1E-4</v>
      </c>
    </row>
    <row r="81" spans="2:33" s="6" customFormat="1" ht="13.15">
      <c r="B81" s="6" t="s">
        <v>147</v>
      </c>
    </row>
    <row r="83" spans="2:33">
      <c r="B83" s="3" t="s">
        <v>135</v>
      </c>
      <c r="D83" s="3" t="s">
        <v>148</v>
      </c>
      <c r="F83" s="21">
        <f>'7. RPM'!N42</f>
        <v>-8.409739855404344E-3</v>
      </c>
    </row>
    <row r="84" spans="2:33">
      <c r="B84" s="3" t="s">
        <v>136</v>
      </c>
      <c r="D84" s="3" t="s">
        <v>148</v>
      </c>
      <c r="F84" s="21">
        <f>'7. RPM'!N43</f>
        <v>-7.8265554436476713E-3</v>
      </c>
    </row>
    <row r="85" spans="2:33">
      <c r="B85" s="3" t="s">
        <v>137</v>
      </c>
      <c r="D85" s="3" t="s">
        <v>148</v>
      </c>
      <c r="F85" s="21">
        <f>'7. RPM'!N44</f>
        <v>-2.102434963851086E-3</v>
      </c>
      <c r="I85" s="63"/>
    </row>
    <row r="86" spans="2:33">
      <c r="B86" s="3" t="s">
        <v>138</v>
      </c>
      <c r="D86" s="3" t="s">
        <v>148</v>
      </c>
      <c r="F86" s="21">
        <f>'7. RPM'!N45</f>
        <v>-1.9566388609119178E-3</v>
      </c>
    </row>
    <row r="87" spans="2:33">
      <c r="B87" s="3" t="s">
        <v>139</v>
      </c>
      <c r="D87" s="3" t="s">
        <v>148</v>
      </c>
      <c r="F87" s="21">
        <f>'7. RPM'!N46</f>
        <v>-8.409739855404344E-3</v>
      </c>
    </row>
    <row r="89" spans="2:33" s="22" customFormat="1" ht="13.15">
      <c r="B89" s="22" t="s">
        <v>8</v>
      </c>
      <c r="H89" s="22" t="s">
        <v>9</v>
      </c>
      <c r="N89" s="22" t="s">
        <v>10</v>
      </c>
      <c r="T89" s="22" t="s">
        <v>11</v>
      </c>
    </row>
    <row r="90" spans="2:33" s="24" customFormat="1" ht="13.15">
      <c r="B90" s="24" t="s">
        <v>12</v>
      </c>
      <c r="H90" s="24" t="s">
        <v>13</v>
      </c>
      <c r="I90" s="24" t="s">
        <v>14</v>
      </c>
      <c r="J90" s="24" t="s">
        <v>15</v>
      </c>
      <c r="K90" s="24" t="s">
        <v>16</v>
      </c>
      <c r="L90" s="24" t="s">
        <v>17</v>
      </c>
      <c r="N90" s="24" t="s">
        <v>13</v>
      </c>
      <c r="O90" s="24" t="s">
        <v>14</v>
      </c>
      <c r="P90" s="24" t="s">
        <v>15</v>
      </c>
      <c r="Q90" s="24" t="s">
        <v>16</v>
      </c>
      <c r="R90" s="24" t="s">
        <v>17</v>
      </c>
      <c r="T90" s="24" t="s">
        <v>13</v>
      </c>
      <c r="U90" s="24" t="s">
        <v>14</v>
      </c>
      <c r="V90" s="24" t="s">
        <v>15</v>
      </c>
      <c r="W90" s="24" t="s">
        <v>16</v>
      </c>
      <c r="X90" s="24" t="s">
        <v>17</v>
      </c>
    </row>
    <row r="91" spans="2:33" s="23" customFormat="1" ht="13.15">
      <c r="H91" s="23" t="s">
        <v>18</v>
      </c>
      <c r="I91" s="23" t="s">
        <v>19</v>
      </c>
      <c r="J91" s="23" t="s">
        <v>20</v>
      </c>
      <c r="K91" s="23" t="s">
        <v>21</v>
      </c>
      <c r="L91" s="23" t="s">
        <v>22</v>
      </c>
      <c r="N91" s="23" t="s">
        <v>18</v>
      </c>
      <c r="O91" s="23" t="s">
        <v>19</v>
      </c>
      <c r="P91" s="23" t="s">
        <v>20</v>
      </c>
      <c r="Q91" s="23" t="s">
        <v>21</v>
      </c>
      <c r="R91" s="23" t="s">
        <v>22</v>
      </c>
      <c r="T91" s="23" t="s">
        <v>18</v>
      </c>
      <c r="U91" s="23" t="s">
        <v>19</v>
      </c>
      <c r="V91" s="23" t="s">
        <v>20</v>
      </c>
      <c r="W91" s="23" t="s">
        <v>21</v>
      </c>
      <c r="X91" s="23" t="s">
        <v>22</v>
      </c>
    </row>
    <row r="93" spans="2:33" ht="12.75" customHeight="1">
      <c r="B93" s="3" t="s">
        <v>23</v>
      </c>
      <c r="H93" s="138">
        <f>ROUND(F83,8)</f>
        <v>-8.4097400000000006E-3</v>
      </c>
      <c r="I93" s="136">
        <f>ROUND($F$12*$F$18*$F$66/$F$73*$F$83,8)</f>
        <v>-3.84141E-3</v>
      </c>
      <c r="J93" s="120">
        <f t="shared" ref="J93:J104" si="0">ROUND($F$13*$F24*$F52/$F$73*$F$83,8)</f>
        <v>-1.83741E-3</v>
      </c>
      <c r="K93" s="120">
        <f t="shared" ref="K93:K104" si="1">ROUND($F$14*$F38/$F$73*$F$83,8)</f>
        <v>-7.1489999999999995E-5</v>
      </c>
      <c r="L93" s="121">
        <f t="shared" ref="L93:L104" si="2">ROUNDUP($F$15*$F38/$F$74*$F$83,8)</f>
        <v>-2.9799999999999998E-6</v>
      </c>
      <c r="M93" s="42"/>
      <c r="N93" s="138">
        <f>ROUND(F85,8)</f>
        <v>-2.1024300000000002E-3</v>
      </c>
      <c r="O93" s="136">
        <f>ROUND($F$12*$F$18*$F$66/$F$73*$F$85,8)</f>
        <v>-9.6035000000000001E-4</v>
      </c>
      <c r="P93" s="120">
        <f>ROUND($F$13*$F$24*$F$52/$F$73*$F$85,8)</f>
        <v>-4.5935000000000003E-4</v>
      </c>
      <c r="Q93" s="120">
        <f>ROUND($F$14*$F$38/$F$73*$F$85,8)</f>
        <v>-1.787E-5</v>
      </c>
      <c r="R93" s="122">
        <f t="shared" ref="R93:R104" si="3">ROUNDUP($F$15*$F38/$F$74*$F$85,8)</f>
        <v>-7.5000000000000002E-7</v>
      </c>
      <c r="S93" s="98"/>
      <c r="T93" s="138">
        <f>ROUND(F87,8)</f>
        <v>-8.4097400000000006E-3</v>
      </c>
      <c r="U93" s="136">
        <f>ROUND($F$12*$F$18*$F$66/$F$73*$F$87,8)</f>
        <v>-3.84141E-3</v>
      </c>
      <c r="V93" s="123">
        <f t="shared" ref="V93:V104" si="4">ROUND($F$13*$F24*$F52/$F$73*$F$87,8)</f>
        <v>-1.83741E-3</v>
      </c>
      <c r="W93" s="123">
        <f t="shared" ref="W93:W104" si="5">ROUND($F$14*$F38/$F$73*$F$87,8)</f>
        <v>-7.1489999999999995E-5</v>
      </c>
      <c r="X93" s="122">
        <f t="shared" ref="X93:X104" si="6">ROUNDUP($F$15*$F38/$F$74*$F$87,8)</f>
        <v>-2.9799999999999998E-6</v>
      </c>
      <c r="Z93" s="137" t="s">
        <v>149</v>
      </c>
      <c r="AA93" s="137"/>
      <c r="AB93" s="137"/>
      <c r="AG93" s="70"/>
    </row>
    <row r="94" spans="2:33">
      <c r="B94" s="3" t="s">
        <v>24</v>
      </c>
      <c r="H94" s="138"/>
      <c r="I94" s="136"/>
      <c r="J94" s="120">
        <f t="shared" si="0"/>
        <v>-1.4834799999999999E-3</v>
      </c>
      <c r="K94" s="120">
        <f t="shared" si="1"/>
        <v>-6.3910000000000003E-5</v>
      </c>
      <c r="L94" s="121">
        <f t="shared" si="2"/>
        <v>-2.6699999999999998E-6</v>
      </c>
      <c r="M94" s="42"/>
      <c r="N94" s="138"/>
      <c r="O94" s="136"/>
      <c r="P94" s="120">
        <f>ROUND($F$13*$F$25*$F$53/$F$73*$F$85,8)</f>
        <v>-3.7086999999999998E-4</v>
      </c>
      <c r="Q94" s="120">
        <f>ROUND($F$14*$F$39/$F$73*$F$85,8)</f>
        <v>-1.5979999999999999E-5</v>
      </c>
      <c r="R94" s="122">
        <f t="shared" si="3"/>
        <v>-6.7000000000000004E-7</v>
      </c>
      <c r="S94" s="98"/>
      <c r="T94" s="138"/>
      <c r="U94" s="136"/>
      <c r="V94" s="123">
        <f t="shared" si="4"/>
        <v>-1.4834799999999999E-3</v>
      </c>
      <c r="W94" s="123">
        <f t="shared" si="5"/>
        <v>-6.3910000000000003E-5</v>
      </c>
      <c r="X94" s="122">
        <f t="shared" si="6"/>
        <v>-2.6699999999999998E-6</v>
      </c>
      <c r="Z94" s="137"/>
      <c r="AA94" s="137"/>
      <c r="AB94" s="137"/>
    </row>
    <row r="95" spans="2:33">
      <c r="B95" s="3" t="s">
        <v>25</v>
      </c>
      <c r="H95" s="138"/>
      <c r="I95" s="136"/>
      <c r="J95" s="120">
        <f t="shared" si="0"/>
        <v>-1.28458E-3</v>
      </c>
      <c r="K95" s="120">
        <f t="shared" si="1"/>
        <v>-4.9960000000000003E-5</v>
      </c>
      <c r="L95" s="121">
        <f t="shared" si="2"/>
        <v>-2.0899999999999999E-6</v>
      </c>
      <c r="M95" s="42"/>
      <c r="N95" s="138"/>
      <c r="O95" s="136"/>
      <c r="P95" s="120">
        <f>ROUND($F$13*$F$26*$F$54/$F$73*$F$85,8)</f>
        <v>-3.2115000000000003E-4</v>
      </c>
      <c r="Q95" s="120">
        <f>ROUND($F$14*$F$40/$F$73*$F$85,8)</f>
        <v>-1.2490000000000001E-5</v>
      </c>
      <c r="R95" s="122">
        <f t="shared" si="3"/>
        <v>-5.3000000000000001E-7</v>
      </c>
      <c r="S95" s="98"/>
      <c r="T95" s="138"/>
      <c r="U95" s="136"/>
      <c r="V95" s="123">
        <f t="shared" si="4"/>
        <v>-1.28458E-3</v>
      </c>
      <c r="W95" s="123">
        <f t="shared" si="5"/>
        <v>-4.9960000000000003E-5</v>
      </c>
      <c r="X95" s="122">
        <f t="shared" si="6"/>
        <v>-2.0899999999999999E-6</v>
      </c>
      <c r="Z95" s="137"/>
      <c r="AA95" s="137"/>
      <c r="AB95" s="137"/>
    </row>
    <row r="96" spans="2:33">
      <c r="B96" s="3" t="s">
        <v>26</v>
      </c>
      <c r="H96" s="138"/>
      <c r="I96" s="136">
        <f>ROUND($F$12*$F$19*$F$67/$F$73*$F$83,8)</f>
        <v>-2.0547400000000002E-3</v>
      </c>
      <c r="J96" s="120">
        <f t="shared" si="0"/>
        <v>-9.2690999999999997E-4</v>
      </c>
      <c r="K96" s="120">
        <f t="shared" si="1"/>
        <v>-3.7259999999999999E-5</v>
      </c>
      <c r="L96" s="121">
        <f t="shared" si="2"/>
        <v>-1.5599999999999999E-6</v>
      </c>
      <c r="M96" s="42"/>
      <c r="N96" s="138"/>
      <c r="O96" s="136">
        <f>ROUND($F$12*$F$19*$F$67/$F$73*$F$85,8)</f>
        <v>-5.1369000000000002E-4</v>
      </c>
      <c r="P96" s="120">
        <f>ROUND($F$13*$F$27*$F$55/$F$73*$F$85,8)</f>
        <v>-2.3173000000000001E-4</v>
      </c>
      <c r="Q96" s="120">
        <f>ROUND($F$14*$F$41/$F$73*$F$85,8)</f>
        <v>-9.3100000000000006E-6</v>
      </c>
      <c r="R96" s="122">
        <f t="shared" si="3"/>
        <v>-3.9000000000000002E-7</v>
      </c>
      <c r="S96" s="98"/>
      <c r="T96" s="138"/>
      <c r="U96" s="136">
        <f>ROUND($F$12*$F$19*$F$67/$F$73*$F$87,8)</f>
        <v>-2.0547400000000002E-3</v>
      </c>
      <c r="V96" s="123">
        <f t="shared" si="4"/>
        <v>-9.2690999999999997E-4</v>
      </c>
      <c r="W96" s="123">
        <f t="shared" si="5"/>
        <v>-3.7259999999999999E-5</v>
      </c>
      <c r="X96" s="122">
        <f t="shared" si="6"/>
        <v>-1.5599999999999999E-6</v>
      </c>
      <c r="Z96" s="137"/>
      <c r="AA96" s="137"/>
      <c r="AB96" s="137"/>
    </row>
    <row r="97" spans="2:28">
      <c r="B97" s="3" t="s">
        <v>27</v>
      </c>
      <c r="H97" s="138"/>
      <c r="I97" s="136"/>
      <c r="J97" s="120">
        <f t="shared" si="0"/>
        <v>-8.4853000000000001E-4</v>
      </c>
      <c r="K97" s="120">
        <f t="shared" si="1"/>
        <v>-3.3019999999999999E-5</v>
      </c>
      <c r="L97" s="121">
        <f t="shared" si="2"/>
        <v>-1.3799999999999999E-6</v>
      </c>
      <c r="M97" s="42"/>
      <c r="N97" s="138"/>
      <c r="O97" s="136"/>
      <c r="P97" s="120">
        <f>ROUND($F$13*$F$28*$F$56/$F$73*$F$85,8)</f>
        <v>-2.1212999999999999E-4</v>
      </c>
      <c r="Q97" s="120">
        <f>ROUND($F$14*$F$42/$F$73*$F$85,8)</f>
        <v>-8.2600000000000005E-6</v>
      </c>
      <c r="R97" s="122">
        <f t="shared" si="3"/>
        <v>-3.4999999999999998E-7</v>
      </c>
      <c r="S97" s="98"/>
      <c r="T97" s="138"/>
      <c r="U97" s="136"/>
      <c r="V97" s="123">
        <f t="shared" si="4"/>
        <v>-8.4853000000000001E-4</v>
      </c>
      <c r="W97" s="123">
        <f t="shared" si="5"/>
        <v>-3.3019999999999999E-5</v>
      </c>
      <c r="X97" s="122">
        <f t="shared" si="6"/>
        <v>-1.3799999999999999E-6</v>
      </c>
      <c r="Z97" s="137"/>
      <c r="AA97" s="137"/>
      <c r="AB97" s="137"/>
    </row>
    <row r="98" spans="2:28">
      <c r="B98" s="3" t="s">
        <v>28</v>
      </c>
      <c r="H98" s="138"/>
      <c r="I98" s="136"/>
      <c r="J98" s="120">
        <f t="shared" si="0"/>
        <v>-6.8948000000000002E-4</v>
      </c>
      <c r="K98" s="120">
        <f t="shared" si="1"/>
        <v>-2.7739999999999999E-5</v>
      </c>
      <c r="L98" s="121">
        <f t="shared" si="2"/>
        <v>-1.1599999999999999E-6</v>
      </c>
      <c r="M98" s="42"/>
      <c r="N98" s="138"/>
      <c r="O98" s="136"/>
      <c r="P98" s="120">
        <f>ROUND($F$13*$F$29*$F$57/$F$73*$F$85,8)</f>
        <v>-1.7237E-4</v>
      </c>
      <c r="Q98" s="120">
        <f>ROUND($F$14*$F$43/$F$73*$F$85,8)</f>
        <v>-6.9399999999999996E-6</v>
      </c>
      <c r="R98" s="122">
        <f t="shared" si="3"/>
        <v>-2.9000000000000003E-7</v>
      </c>
      <c r="S98" s="98"/>
      <c r="T98" s="138"/>
      <c r="U98" s="136"/>
      <c r="V98" s="123">
        <f t="shared" si="4"/>
        <v>-6.8948000000000002E-4</v>
      </c>
      <c r="W98" s="123">
        <f t="shared" si="5"/>
        <v>-2.7739999999999999E-5</v>
      </c>
      <c r="X98" s="122">
        <f t="shared" si="6"/>
        <v>-1.1599999999999999E-6</v>
      </c>
      <c r="Z98" s="137"/>
      <c r="AA98" s="137"/>
      <c r="AB98" s="137"/>
    </row>
    <row r="99" spans="2:28">
      <c r="B99" s="3" t="s">
        <v>29</v>
      </c>
      <c r="H99" s="138"/>
      <c r="I99" s="136">
        <f>ROUND($F$12*$F$20*$F$68/$F$73*$F$83,8)</f>
        <v>-1.6666300000000001E-3</v>
      </c>
      <c r="J99" s="120">
        <f t="shared" si="0"/>
        <v>-6.7283000000000002E-4</v>
      </c>
      <c r="K99" s="120">
        <f t="shared" si="1"/>
        <v>-2.6169999999999998E-5</v>
      </c>
      <c r="L99" s="121">
        <f t="shared" si="2"/>
        <v>-1.0999999999999998E-6</v>
      </c>
      <c r="M99" s="42"/>
      <c r="N99" s="138"/>
      <c r="O99" s="136">
        <f>ROUND($F$12*$F$20*$F$68/$F$73*$F$85,8)</f>
        <v>-4.1666000000000001E-4</v>
      </c>
      <c r="P99" s="120">
        <f>ROUND($F$13*$F$30*$F$58/$F$73*$F$85,8)</f>
        <v>-1.6820999999999999E-4</v>
      </c>
      <c r="Q99" s="120">
        <f>ROUND($F$14*$F$44/$F$73*$F$85,8)</f>
        <v>-6.5400000000000001E-6</v>
      </c>
      <c r="R99" s="122">
        <f t="shared" si="3"/>
        <v>-2.8000000000000002E-7</v>
      </c>
      <c r="S99" s="98"/>
      <c r="T99" s="138"/>
      <c r="U99" s="136">
        <f>ROUND($F$12*$F$20*$F$68/$F$73*$F$87,8)</f>
        <v>-1.6666300000000001E-3</v>
      </c>
      <c r="V99" s="123">
        <f t="shared" si="4"/>
        <v>-6.7283000000000002E-4</v>
      </c>
      <c r="W99" s="123">
        <f t="shared" si="5"/>
        <v>-2.6169999999999998E-5</v>
      </c>
      <c r="X99" s="122">
        <f t="shared" si="6"/>
        <v>-1.0999999999999998E-6</v>
      </c>
      <c r="Z99" s="137"/>
      <c r="AA99" s="137"/>
      <c r="AB99" s="137"/>
    </row>
    <row r="100" spans="2:28">
      <c r="B100" s="3" t="s">
        <v>30</v>
      </c>
      <c r="H100" s="138"/>
      <c r="I100" s="136"/>
      <c r="J100" s="120">
        <f t="shared" si="0"/>
        <v>-6.3960999999999998E-4</v>
      </c>
      <c r="K100" s="120">
        <f t="shared" si="1"/>
        <v>-2.4919999999999999E-5</v>
      </c>
      <c r="L100" s="121">
        <f t="shared" si="2"/>
        <v>-1.04E-6</v>
      </c>
      <c r="M100" s="42"/>
      <c r="N100" s="138"/>
      <c r="O100" s="136"/>
      <c r="P100" s="120">
        <f>ROUND($F$13*$F$31*$F$59/$F$73*$F$85,8)</f>
        <v>-1.5990000000000001E-4</v>
      </c>
      <c r="Q100" s="120">
        <f>ROUND($F$14*$F$45/$F$73*$F$85,8)</f>
        <v>-6.2299999999999996E-6</v>
      </c>
      <c r="R100" s="122">
        <f t="shared" si="3"/>
        <v>-2.6E-7</v>
      </c>
      <c r="S100" s="98"/>
      <c r="T100" s="138"/>
      <c r="U100" s="136"/>
      <c r="V100" s="123">
        <f t="shared" si="4"/>
        <v>-6.3960999999999998E-4</v>
      </c>
      <c r="W100" s="123">
        <f t="shared" si="5"/>
        <v>-2.4919999999999999E-5</v>
      </c>
      <c r="X100" s="122">
        <f t="shared" si="6"/>
        <v>-1.04E-6</v>
      </c>
      <c r="Z100" s="137"/>
      <c r="AA100" s="137"/>
      <c r="AB100" s="137"/>
    </row>
    <row r="101" spans="2:28">
      <c r="B101" s="3" t="s">
        <v>31</v>
      </c>
      <c r="H101" s="138"/>
      <c r="I101" s="136"/>
      <c r="J101" s="120">
        <f t="shared" si="0"/>
        <v>-6.8740999999999995E-4</v>
      </c>
      <c r="K101" s="120">
        <f t="shared" si="1"/>
        <v>-2.7659999999999999E-5</v>
      </c>
      <c r="L101" s="121">
        <f t="shared" si="2"/>
        <v>-1.1599999999999999E-6</v>
      </c>
      <c r="M101" s="42"/>
      <c r="N101" s="138"/>
      <c r="O101" s="136"/>
      <c r="P101" s="120">
        <f>ROUND($F$13*$F$32*$F$60/$F$73*$F$85,8)</f>
        <v>-1.7185E-4</v>
      </c>
      <c r="Q101" s="120">
        <f>ROUND($F$14*$F$46/$F$73*$F$85,8)</f>
        <v>-6.9099999999999999E-6</v>
      </c>
      <c r="R101" s="122">
        <f t="shared" si="3"/>
        <v>-2.9000000000000003E-7</v>
      </c>
      <c r="S101" s="98"/>
      <c r="T101" s="138"/>
      <c r="U101" s="136"/>
      <c r="V101" s="123">
        <f t="shared" si="4"/>
        <v>-6.8740999999999995E-4</v>
      </c>
      <c r="W101" s="123">
        <f t="shared" si="5"/>
        <v>-2.7659999999999999E-5</v>
      </c>
      <c r="X101" s="122">
        <f t="shared" si="6"/>
        <v>-1.1599999999999999E-6</v>
      </c>
      <c r="Z101" s="137"/>
      <c r="AA101" s="137"/>
      <c r="AB101" s="137"/>
    </row>
    <row r="102" spans="2:28">
      <c r="B102" s="3" t="s">
        <v>32</v>
      </c>
      <c r="H102" s="138"/>
      <c r="I102" s="136">
        <f>ROUND($F$12*$F$21*$F$69/$F$73*$F$83,8)</f>
        <v>-2.92786E-3</v>
      </c>
      <c r="J102" s="120">
        <f t="shared" si="0"/>
        <v>-8.1532000000000002E-4</v>
      </c>
      <c r="K102" s="120">
        <f t="shared" si="1"/>
        <v>-3.1730000000000003E-5</v>
      </c>
      <c r="L102" s="121">
        <f t="shared" si="2"/>
        <v>-1.33E-6</v>
      </c>
      <c r="M102" s="42"/>
      <c r="N102" s="138"/>
      <c r="O102" s="136">
        <f>ROUND($F$12*$F$21*$F$69/$F$73*$F$85,8)</f>
        <v>-7.3196000000000003E-4</v>
      </c>
      <c r="P102" s="120">
        <f>ROUND($F$13*$F$33*$F$61/$F$73*$F$85,8)</f>
        <v>-2.0383000000000001E-4</v>
      </c>
      <c r="Q102" s="120">
        <f>ROUND($F$14*$F$47/$F$73*$F$85,8)</f>
        <v>-7.9300000000000003E-6</v>
      </c>
      <c r="R102" s="122">
        <f t="shared" si="3"/>
        <v>-3.4000000000000003E-7</v>
      </c>
      <c r="S102" s="98"/>
      <c r="T102" s="138"/>
      <c r="U102" s="136">
        <f>ROUND($F$12*$F$21*$F$69/$F$73*$F$87,8)</f>
        <v>-2.92786E-3</v>
      </c>
      <c r="V102" s="123">
        <f t="shared" si="4"/>
        <v>-8.1532000000000002E-4</v>
      </c>
      <c r="W102" s="123">
        <f t="shared" si="5"/>
        <v>-3.1730000000000003E-5</v>
      </c>
      <c r="X102" s="122">
        <f t="shared" si="6"/>
        <v>-1.33E-6</v>
      </c>
      <c r="Z102" s="137"/>
      <c r="AA102" s="137"/>
      <c r="AB102" s="137"/>
    </row>
    <row r="103" spans="2:28">
      <c r="B103" s="3" t="s">
        <v>33</v>
      </c>
      <c r="H103" s="138"/>
      <c r="I103" s="136"/>
      <c r="J103" s="120">
        <f t="shared" si="0"/>
        <v>-1.1716000000000001E-3</v>
      </c>
      <c r="K103" s="120">
        <f t="shared" si="1"/>
        <v>-4.7089999999999998E-5</v>
      </c>
      <c r="L103" s="121">
        <f t="shared" si="2"/>
        <v>-1.9699999999999998E-6</v>
      </c>
      <c r="M103" s="42"/>
      <c r="N103" s="138"/>
      <c r="O103" s="136"/>
      <c r="P103" s="120">
        <f>ROUND($F$13*$F$34*$F$62/$F$73*$F$85,8)</f>
        <v>-2.9290000000000002E-4</v>
      </c>
      <c r="Q103" s="120">
        <f>ROUND($F$14*$F$48/$F$73*$F$85,8)</f>
        <v>-1.1770000000000001E-5</v>
      </c>
      <c r="R103" s="122">
        <f t="shared" si="3"/>
        <v>-4.9999999999999998E-7</v>
      </c>
      <c r="S103" s="98"/>
      <c r="T103" s="138"/>
      <c r="U103" s="136"/>
      <c r="V103" s="123">
        <f t="shared" si="4"/>
        <v>-1.1716000000000001E-3</v>
      </c>
      <c r="W103" s="123">
        <f t="shared" si="5"/>
        <v>-4.7089999999999998E-5</v>
      </c>
      <c r="X103" s="122">
        <f t="shared" si="6"/>
        <v>-1.9699999999999998E-6</v>
      </c>
      <c r="Z103" s="137"/>
      <c r="AA103" s="137"/>
      <c r="AB103" s="137"/>
    </row>
    <row r="104" spans="2:28">
      <c r="B104" s="3" t="s">
        <v>34</v>
      </c>
      <c r="H104" s="138"/>
      <c r="I104" s="136"/>
      <c r="J104" s="120">
        <f t="shared" si="0"/>
        <v>-1.52564E-3</v>
      </c>
      <c r="K104" s="120">
        <f t="shared" si="1"/>
        <v>-5.9349999999999999E-5</v>
      </c>
      <c r="L104" s="121">
        <f t="shared" si="2"/>
        <v>-2.48E-6</v>
      </c>
      <c r="M104" s="42"/>
      <c r="N104" s="138"/>
      <c r="O104" s="136"/>
      <c r="P104" s="120">
        <f>ROUND($F$13*$F$35*$F$63/$F$73*$F$85,8)</f>
        <v>-3.8141E-4</v>
      </c>
      <c r="Q104" s="120">
        <f>ROUND($F$14*$F$49/$F$73*$F$85,8)</f>
        <v>-1.484E-5</v>
      </c>
      <c r="R104" s="122">
        <f t="shared" si="3"/>
        <v>-6.1999999999999999E-7</v>
      </c>
      <c r="S104" s="98"/>
      <c r="T104" s="138"/>
      <c r="U104" s="136"/>
      <c r="V104" s="123">
        <f t="shared" si="4"/>
        <v>-1.52564E-3</v>
      </c>
      <c r="W104" s="123">
        <f t="shared" si="5"/>
        <v>-5.9349999999999999E-5</v>
      </c>
      <c r="X104" s="122">
        <f t="shared" si="6"/>
        <v>-2.48E-6</v>
      </c>
      <c r="Z104" s="137"/>
      <c r="AA104" s="137"/>
      <c r="AB104" s="137"/>
    </row>
    <row r="105" spans="2:28">
      <c r="L105" s="73"/>
      <c r="R105" s="69"/>
      <c r="S105" s="69"/>
      <c r="T105" s="69"/>
      <c r="U105" s="69"/>
      <c r="V105" s="69"/>
      <c r="W105" s="69"/>
      <c r="X105" s="69"/>
    </row>
    <row r="106" spans="2:28">
      <c r="L106" s="73"/>
      <c r="R106" s="69"/>
      <c r="S106" s="69"/>
      <c r="T106" s="69"/>
      <c r="U106" s="69"/>
      <c r="V106" s="69"/>
      <c r="W106" s="69"/>
      <c r="X106" s="69"/>
    </row>
    <row r="107" spans="2:28" s="22" customFormat="1" ht="13.15">
      <c r="B107" s="22" t="s">
        <v>35</v>
      </c>
      <c r="H107" s="22" t="s">
        <v>9</v>
      </c>
      <c r="L107" s="74"/>
      <c r="N107" s="22" t="s">
        <v>10</v>
      </c>
      <c r="R107" s="78"/>
      <c r="S107" s="78"/>
      <c r="T107" s="78"/>
      <c r="U107" s="78"/>
      <c r="V107" s="78"/>
      <c r="W107" s="78"/>
      <c r="X107" s="78"/>
    </row>
    <row r="108" spans="2:28" s="24" customFormat="1" ht="13.15">
      <c r="B108" s="24" t="s">
        <v>150</v>
      </c>
      <c r="H108" s="24" t="s">
        <v>13</v>
      </c>
      <c r="I108" s="24" t="s">
        <v>14</v>
      </c>
      <c r="J108" s="24" t="s">
        <v>15</v>
      </c>
      <c r="K108" s="24" t="s">
        <v>16</v>
      </c>
      <c r="L108" s="75" t="s">
        <v>17</v>
      </c>
      <c r="N108" s="24" t="s">
        <v>13</v>
      </c>
      <c r="O108" s="24" t="s">
        <v>14</v>
      </c>
      <c r="P108" s="24" t="s">
        <v>15</v>
      </c>
      <c r="Q108" s="24" t="s">
        <v>16</v>
      </c>
      <c r="R108" s="79" t="s">
        <v>17</v>
      </c>
      <c r="S108" s="79"/>
      <c r="T108" s="79"/>
      <c r="U108" s="79"/>
      <c r="V108" s="79"/>
      <c r="W108" s="79"/>
      <c r="X108" s="79"/>
    </row>
    <row r="109" spans="2:28" s="23" customFormat="1" ht="13.15">
      <c r="H109" s="23" t="s">
        <v>18</v>
      </c>
      <c r="I109" s="23" t="s">
        <v>19</v>
      </c>
      <c r="J109" s="23" t="s">
        <v>20</v>
      </c>
      <c r="K109" s="23" t="s">
        <v>21</v>
      </c>
      <c r="L109" s="76" t="s">
        <v>22</v>
      </c>
      <c r="N109" s="23" t="s">
        <v>18</v>
      </c>
      <c r="O109" s="23" t="s">
        <v>19</v>
      </c>
      <c r="P109" s="23" t="s">
        <v>20</v>
      </c>
      <c r="Q109" s="23" t="s">
        <v>21</v>
      </c>
      <c r="R109" s="80" t="s">
        <v>22</v>
      </c>
      <c r="S109" s="80"/>
      <c r="T109" s="80"/>
      <c r="U109" s="80"/>
      <c r="V109" s="80"/>
      <c r="W109" s="80"/>
      <c r="X109" s="80"/>
    </row>
    <row r="110" spans="2:28">
      <c r="L110" s="73"/>
      <c r="R110" s="69"/>
      <c r="S110" s="69"/>
      <c r="T110" s="69"/>
      <c r="U110" s="69"/>
      <c r="V110" s="69"/>
      <c r="W110" s="69"/>
      <c r="X110" s="69"/>
    </row>
    <row r="111" spans="2:28" ht="12.75" customHeight="1">
      <c r="B111" s="3" t="s">
        <v>23</v>
      </c>
      <c r="H111" s="138">
        <f>ROUND(F84,8)</f>
        <v>-7.8265599999999998E-3</v>
      </c>
      <c r="I111" s="136">
        <f>ROUND($F$12*$F$18*$F$66/$F$73*$F$84,8)</f>
        <v>-3.5750199999999999E-3</v>
      </c>
      <c r="J111" s="120">
        <f t="shared" ref="J111:J122" si="7">ROUND($F$13*$F24*$F52/$F$73*$F$84,8)</f>
        <v>-1.7099999999999999E-3</v>
      </c>
      <c r="K111" s="120">
        <f t="shared" ref="K111:K122" si="8">ROUND($F$14*$F38/$F$73*$F$84,8)</f>
        <v>-6.6530000000000002E-5</v>
      </c>
      <c r="L111" s="121">
        <f t="shared" ref="L111:L122" si="9">ROUNDUP($F$15*$F38/$F$74*$F$84,8)</f>
        <v>-2.7800000000000001E-6</v>
      </c>
      <c r="N111" s="138">
        <f>ROUND(F86,8)</f>
        <v>-1.9566399999999999E-3</v>
      </c>
      <c r="O111" s="136">
        <f>ROUND($F$12*$F$18*$F$66/$F$73*$F$86,8)</f>
        <v>-8.9375999999999995E-4</v>
      </c>
      <c r="P111" s="120">
        <f t="shared" ref="P111:P122" si="10">ROUND($F$13*$F24*$F52/$F$73*$F$86,8)</f>
        <v>-4.2749999999999998E-4</v>
      </c>
      <c r="Q111" s="120">
        <f t="shared" ref="Q111:Q122" si="11">ROUND($F$14*$F38/$F$73*$F$86,8)</f>
        <v>-1.6629999999999998E-5</v>
      </c>
      <c r="R111" s="122">
        <f t="shared" ref="R111:R122" si="12">ROUNDUP($F$15*$F38/$F$74*$F$86,8)</f>
        <v>-6.9999999999999997E-7</v>
      </c>
      <c r="S111" s="98"/>
      <c r="T111" s="137" t="s">
        <v>149</v>
      </c>
      <c r="U111" s="137"/>
      <c r="V111" s="137"/>
      <c r="W111" s="98"/>
      <c r="X111" s="98"/>
    </row>
    <row r="112" spans="2:28">
      <c r="B112" s="3" t="s">
        <v>24</v>
      </c>
      <c r="H112" s="138"/>
      <c r="I112" s="136"/>
      <c r="J112" s="120">
        <f t="shared" si="7"/>
        <v>-1.3806000000000001E-3</v>
      </c>
      <c r="K112" s="120">
        <f t="shared" si="8"/>
        <v>-5.948E-5</v>
      </c>
      <c r="L112" s="121">
        <f t="shared" si="9"/>
        <v>-2.48E-6</v>
      </c>
      <c r="N112" s="138"/>
      <c r="O112" s="136"/>
      <c r="P112" s="120">
        <f t="shared" si="10"/>
        <v>-3.4515000000000001E-4</v>
      </c>
      <c r="Q112" s="120">
        <f t="shared" si="11"/>
        <v>-1.487E-5</v>
      </c>
      <c r="R112" s="122">
        <f t="shared" si="12"/>
        <v>-6.1999999999999999E-7</v>
      </c>
      <c r="S112" s="98"/>
      <c r="T112" s="137"/>
      <c r="U112" s="137"/>
      <c r="V112" s="137"/>
      <c r="W112" s="98"/>
      <c r="X112" s="98"/>
    </row>
    <row r="113" spans="2:24">
      <c r="B113" s="3" t="s">
        <v>25</v>
      </c>
      <c r="H113" s="138"/>
      <c r="I113" s="136"/>
      <c r="J113" s="120">
        <f t="shared" si="7"/>
        <v>-1.1954999999999999E-3</v>
      </c>
      <c r="K113" s="120">
        <f t="shared" si="8"/>
        <v>-4.6489999999999997E-5</v>
      </c>
      <c r="L113" s="121">
        <f t="shared" si="9"/>
        <v>-1.9400000000000001E-6</v>
      </c>
      <c r="N113" s="138"/>
      <c r="O113" s="136"/>
      <c r="P113" s="120">
        <f t="shared" si="10"/>
        <v>-2.9888000000000001E-4</v>
      </c>
      <c r="Q113" s="120">
        <f t="shared" si="11"/>
        <v>-1.1620000000000001E-5</v>
      </c>
      <c r="R113" s="122">
        <f t="shared" si="12"/>
        <v>-4.8999999999999997E-7</v>
      </c>
      <c r="S113" s="98"/>
      <c r="T113" s="137"/>
      <c r="U113" s="137"/>
      <c r="V113" s="137"/>
      <c r="W113" s="98"/>
      <c r="X113" s="98"/>
    </row>
    <row r="114" spans="2:24">
      <c r="B114" s="3" t="s">
        <v>26</v>
      </c>
      <c r="H114" s="138"/>
      <c r="I114" s="136">
        <f>ROUND($F$12*$F$19*$F$67/$F$73*$F$84,8)</f>
        <v>-1.9122500000000001E-3</v>
      </c>
      <c r="J114" s="120">
        <f t="shared" si="7"/>
        <v>-8.6264000000000002E-4</v>
      </c>
      <c r="K114" s="120">
        <f t="shared" si="8"/>
        <v>-3.4669999999999998E-5</v>
      </c>
      <c r="L114" s="121">
        <f t="shared" si="9"/>
        <v>-1.4499999999999999E-6</v>
      </c>
      <c r="N114" s="138"/>
      <c r="O114" s="136">
        <f>ROUND($F$12*$F$19*$F$67/$F$73*$F$86,8)</f>
        <v>-4.7805999999999999E-4</v>
      </c>
      <c r="P114" s="120">
        <f t="shared" si="10"/>
        <v>-2.1566000000000001E-4</v>
      </c>
      <c r="Q114" s="120">
        <f t="shared" si="11"/>
        <v>-8.67E-6</v>
      </c>
      <c r="R114" s="122">
        <f t="shared" si="12"/>
        <v>-3.7E-7</v>
      </c>
      <c r="S114" s="98"/>
      <c r="T114" s="137"/>
      <c r="U114" s="137"/>
      <c r="V114" s="137"/>
      <c r="W114" s="98"/>
      <c r="X114" s="98"/>
    </row>
    <row r="115" spans="2:24">
      <c r="B115" s="3" t="s">
        <v>27</v>
      </c>
      <c r="H115" s="138"/>
      <c r="I115" s="136"/>
      <c r="J115" s="120">
        <f t="shared" si="7"/>
        <v>-7.8969000000000001E-4</v>
      </c>
      <c r="K115" s="120">
        <f t="shared" si="8"/>
        <v>-3.0729999999999999E-5</v>
      </c>
      <c r="L115" s="121">
        <f t="shared" si="9"/>
        <v>-1.2899999999999999E-6</v>
      </c>
      <c r="N115" s="138"/>
      <c r="O115" s="136"/>
      <c r="P115" s="120">
        <f t="shared" si="10"/>
        <v>-1.9741999999999999E-4</v>
      </c>
      <c r="Q115" s="120">
        <f t="shared" si="11"/>
        <v>-7.6799999999999993E-6</v>
      </c>
      <c r="R115" s="122">
        <f t="shared" si="12"/>
        <v>-3.3000000000000002E-7</v>
      </c>
      <c r="S115" s="98"/>
      <c r="T115" s="137"/>
      <c r="U115" s="137"/>
      <c r="V115" s="137"/>
      <c r="W115" s="98"/>
      <c r="X115" s="98"/>
    </row>
    <row r="116" spans="2:24">
      <c r="B116" s="3" t="s">
        <v>28</v>
      </c>
      <c r="H116" s="138"/>
      <c r="I116" s="136"/>
      <c r="J116" s="120">
        <f t="shared" si="7"/>
        <v>-6.4167E-4</v>
      </c>
      <c r="K116" s="120">
        <f t="shared" si="8"/>
        <v>-2.582E-5</v>
      </c>
      <c r="L116" s="121">
        <f t="shared" si="9"/>
        <v>-1.0799999999999998E-6</v>
      </c>
      <c r="N116" s="138"/>
      <c r="O116" s="136"/>
      <c r="P116" s="120">
        <f t="shared" si="10"/>
        <v>-1.6042000000000001E-4</v>
      </c>
      <c r="Q116" s="120">
        <f t="shared" si="11"/>
        <v>-6.4500000000000001E-6</v>
      </c>
      <c r="R116" s="122">
        <f t="shared" si="12"/>
        <v>-2.7000000000000001E-7</v>
      </c>
      <c r="S116" s="98"/>
      <c r="T116" s="137"/>
      <c r="U116" s="137"/>
      <c r="V116" s="137"/>
      <c r="W116" s="98"/>
      <c r="X116" s="98"/>
    </row>
    <row r="117" spans="2:24">
      <c r="B117" s="3" t="s">
        <v>29</v>
      </c>
      <c r="H117" s="138"/>
      <c r="I117" s="136">
        <f>ROUND($F$12*$F$20*$F$68/$F$73*$F$84,8)</f>
        <v>-1.55105E-3</v>
      </c>
      <c r="J117" s="120">
        <f t="shared" si="7"/>
        <v>-6.2617E-4</v>
      </c>
      <c r="K117" s="120">
        <f t="shared" si="8"/>
        <v>-2.4349999999999999E-5</v>
      </c>
      <c r="L117" s="121">
        <f t="shared" si="9"/>
        <v>-1.02E-6</v>
      </c>
      <c r="N117" s="138"/>
      <c r="O117" s="136">
        <f>ROUND($F$12*$F$20*$F$68/$F$73*$F$86,8)</f>
        <v>-3.8776000000000001E-4</v>
      </c>
      <c r="P117" s="120">
        <f t="shared" si="10"/>
        <v>-1.5653999999999999E-4</v>
      </c>
      <c r="Q117" s="120">
        <f t="shared" si="11"/>
        <v>-6.0900000000000001E-6</v>
      </c>
      <c r="R117" s="122">
        <f t="shared" si="12"/>
        <v>-2.6E-7</v>
      </c>
      <c r="S117" s="98"/>
      <c r="T117" s="137"/>
      <c r="U117" s="137"/>
      <c r="V117" s="137"/>
      <c r="W117" s="98"/>
      <c r="X117" s="98"/>
    </row>
    <row r="118" spans="2:24">
      <c r="B118" s="3" t="s">
        <v>30</v>
      </c>
      <c r="H118" s="138"/>
      <c r="I118" s="136"/>
      <c r="J118" s="120">
        <f t="shared" si="7"/>
        <v>-5.9526000000000002E-4</v>
      </c>
      <c r="K118" s="120">
        <f t="shared" si="8"/>
        <v>-2.319E-5</v>
      </c>
      <c r="L118" s="121">
        <f t="shared" si="9"/>
        <v>-9.6999999999999982E-7</v>
      </c>
      <c r="N118" s="138"/>
      <c r="O118" s="136"/>
      <c r="P118" s="120">
        <f t="shared" si="10"/>
        <v>-1.4881000000000001E-4</v>
      </c>
      <c r="Q118" s="120">
        <f t="shared" si="11"/>
        <v>-5.8000000000000004E-6</v>
      </c>
      <c r="R118" s="122">
        <f t="shared" si="12"/>
        <v>-2.4999999999999999E-7</v>
      </c>
      <c r="S118" s="98"/>
      <c r="T118" s="137"/>
      <c r="U118" s="137"/>
      <c r="V118" s="137"/>
      <c r="W118" s="98"/>
      <c r="X118" s="98"/>
    </row>
    <row r="119" spans="2:24">
      <c r="B119" s="3" t="s">
        <v>31</v>
      </c>
      <c r="H119" s="138"/>
      <c r="I119" s="136"/>
      <c r="J119" s="120">
        <f t="shared" si="7"/>
        <v>-6.3973999999999997E-4</v>
      </c>
      <c r="K119" s="120">
        <f t="shared" si="8"/>
        <v>-2.5740000000000001E-5</v>
      </c>
      <c r="L119" s="121">
        <f t="shared" si="9"/>
        <v>-1.0799999999999998E-6</v>
      </c>
      <c r="N119" s="138"/>
      <c r="O119" s="136"/>
      <c r="P119" s="120">
        <f t="shared" si="10"/>
        <v>-1.5993999999999999E-4</v>
      </c>
      <c r="Q119" s="120">
        <f t="shared" si="11"/>
        <v>-6.4400000000000002E-6</v>
      </c>
      <c r="R119" s="122">
        <f t="shared" si="12"/>
        <v>-2.7000000000000001E-7</v>
      </c>
      <c r="S119" s="98"/>
      <c r="T119" s="137"/>
      <c r="U119" s="137"/>
      <c r="V119" s="137"/>
      <c r="W119" s="98"/>
      <c r="X119" s="98"/>
    </row>
    <row r="120" spans="2:24">
      <c r="B120" s="3" t="s">
        <v>32</v>
      </c>
      <c r="H120" s="138"/>
      <c r="I120" s="136">
        <f>ROUND($F$12*$F$21*$F$69/$F$73*$F$84,8)</f>
        <v>-2.7248200000000002E-3</v>
      </c>
      <c r="J120" s="120">
        <f t="shared" si="7"/>
        <v>-7.5878000000000002E-4</v>
      </c>
      <c r="K120" s="120">
        <f t="shared" si="8"/>
        <v>-2.953E-5</v>
      </c>
      <c r="L120" s="121">
        <f t="shared" si="9"/>
        <v>-1.24E-6</v>
      </c>
      <c r="N120" s="138"/>
      <c r="O120" s="136">
        <f>ROUND($F$12*$F$21*$F$69/$F$73*$F$86,8)</f>
        <v>-6.8121000000000002E-4</v>
      </c>
      <c r="P120" s="120">
        <f t="shared" si="10"/>
        <v>-1.8969000000000001E-4</v>
      </c>
      <c r="Q120" s="120">
        <f t="shared" si="11"/>
        <v>-7.3799999999999996E-6</v>
      </c>
      <c r="R120" s="122">
        <f t="shared" si="12"/>
        <v>-3.1E-7</v>
      </c>
      <c r="S120" s="98"/>
      <c r="T120" s="137"/>
      <c r="U120" s="137"/>
      <c r="V120" s="137"/>
      <c r="W120" s="98"/>
      <c r="X120" s="98"/>
    </row>
    <row r="121" spans="2:24">
      <c r="B121" s="3" t="s">
        <v>33</v>
      </c>
      <c r="H121" s="138"/>
      <c r="I121" s="136"/>
      <c r="J121" s="120">
        <f t="shared" si="7"/>
        <v>-1.0903600000000001E-3</v>
      </c>
      <c r="K121" s="120">
        <f t="shared" si="8"/>
        <v>-4.3829999999999999E-5</v>
      </c>
      <c r="L121" s="121">
        <f t="shared" si="9"/>
        <v>-1.8299999999999998E-6</v>
      </c>
      <c r="N121" s="138"/>
      <c r="O121" s="136"/>
      <c r="P121" s="120">
        <f t="shared" si="10"/>
        <v>-2.7259000000000002E-4</v>
      </c>
      <c r="Q121" s="120">
        <f t="shared" si="11"/>
        <v>-1.096E-5</v>
      </c>
      <c r="R121" s="122">
        <f t="shared" si="12"/>
        <v>-4.5999999999999999E-7</v>
      </c>
      <c r="S121" s="98"/>
      <c r="T121" s="137"/>
      <c r="U121" s="137"/>
      <c r="V121" s="137"/>
      <c r="W121" s="98"/>
      <c r="X121" s="98"/>
    </row>
    <row r="122" spans="2:24">
      <c r="B122" s="3" t="s">
        <v>34</v>
      </c>
      <c r="H122" s="138"/>
      <c r="I122" s="136"/>
      <c r="J122" s="120">
        <f t="shared" si="7"/>
        <v>-1.4198399999999999E-3</v>
      </c>
      <c r="K122" s="120">
        <f t="shared" si="8"/>
        <v>-5.524E-5</v>
      </c>
      <c r="L122" s="121">
        <f t="shared" si="9"/>
        <v>-2.3099999999999999E-6</v>
      </c>
      <c r="N122" s="138"/>
      <c r="O122" s="136"/>
      <c r="P122" s="120">
        <f t="shared" si="10"/>
        <v>-3.5495999999999998E-4</v>
      </c>
      <c r="Q122" s="120">
        <f t="shared" si="11"/>
        <v>-1.381E-5</v>
      </c>
      <c r="R122" s="122">
        <f t="shared" si="12"/>
        <v>-5.8000000000000006E-7</v>
      </c>
      <c r="S122" s="98"/>
      <c r="T122" s="137"/>
      <c r="U122" s="137"/>
      <c r="V122" s="137"/>
      <c r="W122" s="98"/>
      <c r="X122" s="98"/>
    </row>
    <row r="123" spans="2:24">
      <c r="L123" s="73"/>
      <c r="R123" s="69"/>
      <c r="S123" s="69"/>
      <c r="T123" s="69"/>
      <c r="U123" s="69"/>
      <c r="V123" s="69"/>
      <c r="W123" s="69"/>
      <c r="X123" s="69"/>
    </row>
    <row r="124" spans="2:24">
      <c r="L124" s="73"/>
      <c r="R124" s="69"/>
      <c r="S124" s="69"/>
      <c r="T124" s="69"/>
      <c r="U124" s="69"/>
      <c r="V124" s="69"/>
      <c r="W124" s="69"/>
      <c r="X124" s="69"/>
    </row>
    <row r="125" spans="2:24" s="22" customFormat="1" ht="26.25">
      <c r="B125" s="56" t="s">
        <v>37</v>
      </c>
      <c r="H125" s="22" t="s">
        <v>9</v>
      </c>
      <c r="L125" s="74"/>
      <c r="N125" s="22" t="s">
        <v>10</v>
      </c>
      <c r="R125" s="78"/>
      <c r="S125" s="78"/>
      <c r="T125" s="22" t="s">
        <v>11</v>
      </c>
    </row>
    <row r="126" spans="2:24" s="24" customFormat="1" ht="13.15">
      <c r="B126" s="24" t="s">
        <v>151</v>
      </c>
      <c r="H126" s="24" t="s">
        <v>13</v>
      </c>
      <c r="I126" s="24" t="s">
        <v>14</v>
      </c>
      <c r="J126" s="24" t="s">
        <v>15</v>
      </c>
      <c r="K126" s="24" t="s">
        <v>16</v>
      </c>
      <c r="L126" s="75" t="s">
        <v>17</v>
      </c>
      <c r="N126" s="24" t="s">
        <v>13</v>
      </c>
      <c r="O126" s="24" t="s">
        <v>14</v>
      </c>
      <c r="P126" s="24" t="s">
        <v>15</v>
      </c>
      <c r="Q126" s="24" t="s">
        <v>16</v>
      </c>
      <c r="R126" s="79" t="s">
        <v>17</v>
      </c>
      <c r="S126" s="79"/>
      <c r="T126" s="24" t="s">
        <v>13</v>
      </c>
      <c r="U126" s="24" t="s">
        <v>14</v>
      </c>
      <c r="V126" s="24" t="s">
        <v>15</v>
      </c>
      <c r="W126" s="24" t="s">
        <v>16</v>
      </c>
      <c r="X126" s="24" t="s">
        <v>17</v>
      </c>
    </row>
    <row r="127" spans="2:24" s="23" customFormat="1" ht="13.15">
      <c r="H127" s="23" t="s">
        <v>18</v>
      </c>
      <c r="I127" s="23" t="s">
        <v>19</v>
      </c>
      <c r="J127" s="23" t="s">
        <v>20</v>
      </c>
      <c r="K127" s="23" t="s">
        <v>21</v>
      </c>
      <c r="L127" s="76" t="s">
        <v>22</v>
      </c>
      <c r="N127" s="23" t="s">
        <v>18</v>
      </c>
      <c r="O127" s="23" t="s">
        <v>19</v>
      </c>
      <c r="P127" s="23" t="s">
        <v>20</v>
      </c>
      <c r="Q127" s="23" t="s">
        <v>21</v>
      </c>
      <c r="R127" s="80" t="s">
        <v>22</v>
      </c>
      <c r="S127" s="80"/>
      <c r="T127" s="23" t="s">
        <v>18</v>
      </c>
      <c r="U127" s="23" t="s">
        <v>19</v>
      </c>
      <c r="V127" s="23" t="s">
        <v>20</v>
      </c>
      <c r="W127" s="23" t="s">
        <v>21</v>
      </c>
      <c r="X127" s="23" t="s">
        <v>22</v>
      </c>
    </row>
    <row r="128" spans="2:24">
      <c r="J128" s="42"/>
      <c r="L128" s="73"/>
      <c r="R128" s="69"/>
      <c r="S128" s="69"/>
      <c r="T128" s="69"/>
      <c r="U128" s="69"/>
      <c r="V128" s="69"/>
      <c r="W128" s="69"/>
      <c r="X128" s="69"/>
    </row>
    <row r="129" spans="2:33">
      <c r="B129" s="3" t="s">
        <v>23</v>
      </c>
      <c r="H129" s="134">
        <f>ROUND((1-$F$78)*F83,8)</f>
        <v>-8.4089000000000004E-3</v>
      </c>
      <c r="I129" s="135">
        <f>ROUND((1-$F$78)*$F$12*$F$18*$F$66/$F$73*$F$83,8)</f>
        <v>-3.8410200000000001E-3</v>
      </c>
      <c r="J129" s="41">
        <f t="shared" ref="J129:J140" si="13">ROUND((1-$F$78)*$F$13*$F24*$F52/$F$73*$F$83,8)</f>
        <v>-1.83723E-3</v>
      </c>
      <c r="K129" s="41">
        <f t="shared" ref="K129:K140" si="14">ROUND((1-$F$78)*$F$14*$F38/$F$73*$F$83,8)</f>
        <v>-7.148E-5</v>
      </c>
      <c r="L129" s="72">
        <f t="shared" ref="L129:L140" si="15">ROUNDUP((1-$F$78)*$F$15*$F38/$F$74*$F$83,8)</f>
        <v>-2.9799999999999998E-6</v>
      </c>
      <c r="N129" s="134">
        <f>ROUND((1-F78)*F85,8)</f>
        <v>-2.1022200000000001E-3</v>
      </c>
      <c r="O129" s="135">
        <f>ROUND((1-$F$78)*$F$12*$F$18*$F$66/$F$73*$F$85,8)</f>
        <v>-9.6026E-4</v>
      </c>
      <c r="P129" s="41">
        <f t="shared" ref="P129:P140" si="16">ROUND((1-$F$78)*$F$13*$F24*$F52/$F$73*$F$85,8)</f>
        <v>-4.5930999999999999E-4</v>
      </c>
      <c r="Q129" s="41">
        <f t="shared" ref="Q129:Q140" si="17">ROUND((1-$F$78)*$F$14*$F38/$F$73*$F$85,8)</f>
        <v>-1.787E-5</v>
      </c>
      <c r="R129" s="77">
        <f t="shared" ref="R129:R140" si="18">ROUNDUP((1-$F$78)*$F$15*$F38/$F$74*$F$85,8)</f>
        <v>-7.5000000000000002E-7</v>
      </c>
      <c r="S129" s="98"/>
      <c r="T129" s="134">
        <f>ROUND((1-F78)*F87,8)</f>
        <v>-8.4089000000000004E-3</v>
      </c>
      <c r="U129" s="135">
        <f>ROUND((1-$F$78)*$F$12*$F$18*$F$66/$F$73*$F$87,8)</f>
        <v>-3.8410200000000001E-3</v>
      </c>
      <c r="V129" s="99">
        <f t="shared" ref="V129:V140" si="19">ROUND((1-$F$78)*$F$13*$F24*$F52/$F$73*$F$87,8)</f>
        <v>-1.83723E-3</v>
      </c>
      <c r="W129" s="99">
        <f t="shared" ref="W129:W140" si="20">ROUND((1-$F$78)*$F$14*$F38/$F$73*$F$87,8)</f>
        <v>-7.148E-5</v>
      </c>
      <c r="X129" s="77">
        <f t="shared" ref="X129:X140" si="21">ROUNDUP((1-$F$78)*$F$15*$F38/$F$74*$F$87,8)</f>
        <v>-2.9799999999999998E-6</v>
      </c>
      <c r="AG129" s="71"/>
    </row>
    <row r="130" spans="2:33">
      <c r="B130" s="3" t="s">
        <v>24</v>
      </c>
      <c r="H130" s="134"/>
      <c r="I130" s="135"/>
      <c r="J130" s="41">
        <f t="shared" si="13"/>
        <v>-1.4833299999999999E-3</v>
      </c>
      <c r="K130" s="41">
        <f t="shared" si="14"/>
        <v>-6.3899999999999995E-5</v>
      </c>
      <c r="L130" s="72">
        <f t="shared" si="15"/>
        <v>-2.6699999999999998E-6</v>
      </c>
      <c r="N130" s="134"/>
      <c r="O130" s="135"/>
      <c r="P130" s="41">
        <f t="shared" si="16"/>
        <v>-3.7083E-4</v>
      </c>
      <c r="Q130" s="41">
        <f t="shared" si="17"/>
        <v>-1.5979999999999999E-5</v>
      </c>
      <c r="R130" s="77">
        <f t="shared" si="18"/>
        <v>-6.7000000000000004E-7</v>
      </c>
      <c r="S130" s="98"/>
      <c r="T130" s="134"/>
      <c r="U130" s="135"/>
      <c r="V130" s="99">
        <f t="shared" si="19"/>
        <v>-1.4833299999999999E-3</v>
      </c>
      <c r="W130" s="99">
        <f t="shared" si="20"/>
        <v>-6.3899999999999995E-5</v>
      </c>
      <c r="X130" s="77">
        <f t="shared" si="21"/>
        <v>-2.6699999999999998E-6</v>
      </c>
      <c r="AG130" s="71"/>
    </row>
    <row r="131" spans="2:33">
      <c r="B131" s="3" t="s">
        <v>25</v>
      </c>
      <c r="H131" s="134"/>
      <c r="I131" s="135"/>
      <c r="J131" s="41">
        <f t="shared" si="13"/>
        <v>-1.2844499999999999E-3</v>
      </c>
      <c r="K131" s="41">
        <f t="shared" si="14"/>
        <v>-4.9950000000000001E-5</v>
      </c>
      <c r="L131" s="72">
        <f t="shared" si="15"/>
        <v>-2.0899999999999999E-6</v>
      </c>
      <c r="N131" s="134"/>
      <c r="O131" s="135"/>
      <c r="P131" s="41">
        <f t="shared" si="16"/>
        <v>-3.2110999999999999E-4</v>
      </c>
      <c r="Q131" s="41">
        <f t="shared" si="17"/>
        <v>-1.2490000000000001E-5</v>
      </c>
      <c r="R131" s="77">
        <f t="shared" si="18"/>
        <v>-5.3000000000000001E-7</v>
      </c>
      <c r="S131" s="98"/>
      <c r="T131" s="134"/>
      <c r="U131" s="135"/>
      <c r="V131" s="99">
        <f t="shared" si="19"/>
        <v>-1.2844499999999999E-3</v>
      </c>
      <c r="W131" s="99">
        <f t="shared" si="20"/>
        <v>-4.9950000000000001E-5</v>
      </c>
      <c r="X131" s="77">
        <f t="shared" si="21"/>
        <v>-2.0899999999999999E-6</v>
      </c>
    </row>
    <row r="132" spans="2:33">
      <c r="B132" s="3" t="s">
        <v>26</v>
      </c>
      <c r="H132" s="134"/>
      <c r="I132" s="135">
        <f>ROUND((1-$F$78)*$F$12*$F$19*$F$67/$F$73*$F$83,8)</f>
        <v>-2.0545400000000001E-3</v>
      </c>
      <c r="J132" s="41">
        <f t="shared" si="13"/>
        <v>-9.2681999999999997E-4</v>
      </c>
      <c r="K132" s="41">
        <f t="shared" si="14"/>
        <v>-3.7249999999999997E-5</v>
      </c>
      <c r="L132" s="72">
        <f t="shared" si="15"/>
        <v>-1.5599999999999999E-6</v>
      </c>
      <c r="N132" s="134"/>
      <c r="O132" s="135">
        <f>ROUND((1-$F$78)*$F$12*$F$19*$F$67/$F$73*$F$85,8)</f>
        <v>-5.1362999999999995E-4</v>
      </c>
      <c r="P132" s="41">
        <f t="shared" si="16"/>
        <v>-2.3170999999999999E-4</v>
      </c>
      <c r="Q132" s="41">
        <f t="shared" si="17"/>
        <v>-9.3100000000000006E-6</v>
      </c>
      <c r="R132" s="77">
        <f t="shared" si="18"/>
        <v>-3.9000000000000002E-7</v>
      </c>
      <c r="S132" s="98"/>
      <c r="T132" s="134"/>
      <c r="U132" s="135">
        <f>ROUND((1-$F$78)*$F$12*$F$19*$F$67/$F$73*$F$87,8)</f>
        <v>-2.0545400000000001E-3</v>
      </c>
      <c r="V132" s="99">
        <f t="shared" si="19"/>
        <v>-9.2681999999999997E-4</v>
      </c>
      <c r="W132" s="99">
        <f t="shared" si="20"/>
        <v>-3.7249999999999997E-5</v>
      </c>
      <c r="X132" s="77">
        <f t="shared" si="21"/>
        <v>-1.5599999999999999E-6</v>
      </c>
    </row>
    <row r="133" spans="2:33">
      <c r="B133" s="3" t="s">
        <v>27</v>
      </c>
      <c r="H133" s="134"/>
      <c r="I133" s="135"/>
      <c r="J133" s="41">
        <f t="shared" si="13"/>
        <v>-8.4845000000000005E-4</v>
      </c>
      <c r="K133" s="41">
        <f t="shared" si="14"/>
        <v>-3.3019999999999999E-5</v>
      </c>
      <c r="L133" s="72">
        <f t="shared" si="15"/>
        <v>-1.3799999999999999E-6</v>
      </c>
      <c r="N133" s="134"/>
      <c r="O133" s="135"/>
      <c r="P133" s="41">
        <f t="shared" si="16"/>
        <v>-2.1211E-4</v>
      </c>
      <c r="Q133" s="41">
        <f t="shared" si="17"/>
        <v>-8.2500000000000006E-6</v>
      </c>
      <c r="R133" s="77">
        <f t="shared" si="18"/>
        <v>-3.4999999999999998E-7</v>
      </c>
      <c r="S133" s="98"/>
      <c r="T133" s="134"/>
      <c r="U133" s="135"/>
      <c r="V133" s="99">
        <f t="shared" si="19"/>
        <v>-8.4845000000000005E-4</v>
      </c>
      <c r="W133" s="99">
        <f t="shared" si="20"/>
        <v>-3.3019999999999999E-5</v>
      </c>
      <c r="X133" s="77">
        <f t="shared" si="21"/>
        <v>-1.3799999999999999E-6</v>
      </c>
    </row>
    <row r="134" spans="2:33">
      <c r="B134" s="3" t="s">
        <v>28</v>
      </c>
      <c r="H134" s="134"/>
      <c r="I134" s="135"/>
      <c r="J134" s="41">
        <f t="shared" si="13"/>
        <v>-6.8941E-4</v>
      </c>
      <c r="K134" s="41">
        <f t="shared" si="14"/>
        <v>-2.7739999999999999E-5</v>
      </c>
      <c r="L134" s="72">
        <f t="shared" si="15"/>
        <v>-1.1599999999999999E-6</v>
      </c>
      <c r="N134" s="134"/>
      <c r="O134" s="135"/>
      <c r="P134" s="41">
        <f t="shared" si="16"/>
        <v>-1.7234999999999999E-4</v>
      </c>
      <c r="Q134" s="41">
        <f t="shared" si="17"/>
        <v>-6.9299999999999997E-6</v>
      </c>
      <c r="R134" s="77">
        <f t="shared" si="18"/>
        <v>-2.9000000000000003E-7</v>
      </c>
      <c r="S134" s="98"/>
      <c r="T134" s="134"/>
      <c r="U134" s="135"/>
      <c r="V134" s="99">
        <f t="shared" si="19"/>
        <v>-6.8941E-4</v>
      </c>
      <c r="W134" s="99">
        <f t="shared" si="20"/>
        <v>-2.7739999999999999E-5</v>
      </c>
      <c r="X134" s="77">
        <f t="shared" si="21"/>
        <v>-1.1599999999999999E-6</v>
      </c>
    </row>
    <row r="135" spans="2:33">
      <c r="B135" s="3" t="s">
        <v>29</v>
      </c>
      <c r="H135" s="134"/>
      <c r="I135" s="135">
        <f>ROUND((1-$F$78)*$F$12*$F$20*$F$68/$F$73*$F$83,8)</f>
        <v>-1.66646E-3</v>
      </c>
      <c r="J135" s="41">
        <f t="shared" si="13"/>
        <v>-6.7276E-4</v>
      </c>
      <c r="K135" s="41">
        <f t="shared" si="14"/>
        <v>-2.6169999999999998E-5</v>
      </c>
      <c r="L135" s="72">
        <f t="shared" si="15"/>
        <v>-1.0999999999999998E-6</v>
      </c>
      <c r="N135" s="134"/>
      <c r="O135" s="135">
        <f>ROUND((1-$F$78)*$F$12*$F$20*$F$68/$F$73*$F$85,8)</f>
        <v>-4.1660999999999998E-4</v>
      </c>
      <c r="P135" s="41">
        <f t="shared" si="16"/>
        <v>-1.6819E-4</v>
      </c>
      <c r="Q135" s="41">
        <f t="shared" si="17"/>
        <v>-6.5400000000000001E-6</v>
      </c>
      <c r="R135" s="77">
        <f t="shared" si="18"/>
        <v>-2.8000000000000002E-7</v>
      </c>
      <c r="S135" s="98"/>
      <c r="T135" s="134"/>
      <c r="U135" s="135">
        <f>ROUND((1-$F$78)*$F$12*$F$20*$F$68/$F$73*$F$87,8)</f>
        <v>-1.66646E-3</v>
      </c>
      <c r="V135" s="99">
        <f t="shared" si="19"/>
        <v>-6.7276E-4</v>
      </c>
      <c r="W135" s="99">
        <f t="shared" si="20"/>
        <v>-2.6169999999999998E-5</v>
      </c>
      <c r="X135" s="77">
        <f t="shared" si="21"/>
        <v>-1.0999999999999998E-6</v>
      </c>
    </row>
    <row r="136" spans="2:33">
      <c r="B136" s="3" t="s">
        <v>30</v>
      </c>
      <c r="H136" s="134"/>
      <c r="I136" s="135"/>
      <c r="J136" s="41">
        <f t="shared" si="13"/>
        <v>-6.3955000000000001E-4</v>
      </c>
      <c r="K136" s="41">
        <f t="shared" si="14"/>
        <v>-2.4919999999999999E-5</v>
      </c>
      <c r="L136" s="72">
        <f t="shared" si="15"/>
        <v>-1.04E-6</v>
      </c>
      <c r="N136" s="134"/>
      <c r="O136" s="135"/>
      <c r="P136" s="41">
        <f t="shared" si="16"/>
        <v>-1.5988999999999999E-4</v>
      </c>
      <c r="Q136" s="41">
        <f t="shared" si="17"/>
        <v>-6.2299999999999996E-6</v>
      </c>
      <c r="R136" s="77">
        <f t="shared" si="18"/>
        <v>-2.6E-7</v>
      </c>
      <c r="S136" s="98"/>
      <c r="T136" s="134"/>
      <c r="U136" s="135"/>
      <c r="V136" s="99">
        <f t="shared" si="19"/>
        <v>-6.3955000000000001E-4</v>
      </c>
      <c r="W136" s="99">
        <f t="shared" si="20"/>
        <v>-2.4919999999999999E-5</v>
      </c>
      <c r="X136" s="77">
        <f t="shared" si="21"/>
        <v>-1.04E-6</v>
      </c>
    </row>
    <row r="137" spans="2:33">
      <c r="B137" s="3" t="s">
        <v>31</v>
      </c>
      <c r="H137" s="134"/>
      <c r="I137" s="135"/>
      <c r="J137" s="41">
        <f t="shared" si="13"/>
        <v>-6.8734000000000004E-4</v>
      </c>
      <c r="K137" s="41">
        <f t="shared" si="14"/>
        <v>-2.7659999999999999E-5</v>
      </c>
      <c r="L137" s="72">
        <f t="shared" si="15"/>
        <v>-1.1599999999999999E-6</v>
      </c>
      <c r="N137" s="134"/>
      <c r="O137" s="135"/>
      <c r="P137" s="41">
        <f t="shared" si="16"/>
        <v>-1.7184000000000001E-4</v>
      </c>
      <c r="Q137" s="41">
        <f t="shared" si="17"/>
        <v>-6.9099999999999999E-6</v>
      </c>
      <c r="R137" s="77">
        <f t="shared" si="18"/>
        <v>-2.9000000000000003E-7</v>
      </c>
      <c r="S137" s="98"/>
      <c r="T137" s="134"/>
      <c r="U137" s="135"/>
      <c r="V137" s="99">
        <f t="shared" si="19"/>
        <v>-6.8734000000000004E-4</v>
      </c>
      <c r="W137" s="99">
        <f t="shared" si="20"/>
        <v>-2.7659999999999999E-5</v>
      </c>
      <c r="X137" s="77">
        <f t="shared" si="21"/>
        <v>-1.1599999999999999E-6</v>
      </c>
    </row>
    <row r="138" spans="2:33">
      <c r="B138" s="3" t="s">
        <v>32</v>
      </c>
      <c r="H138" s="134"/>
      <c r="I138" s="135">
        <f>ROUND((1-$F$78)*$F$12*$F$21*$F$69/$F$73*$F$83,8)</f>
        <v>-2.9275600000000001E-3</v>
      </c>
      <c r="J138" s="41">
        <f t="shared" si="13"/>
        <v>-8.1523999999999995E-4</v>
      </c>
      <c r="K138" s="41">
        <f t="shared" si="14"/>
        <v>-3.1730000000000003E-5</v>
      </c>
      <c r="L138" s="72">
        <f t="shared" si="15"/>
        <v>-1.33E-6</v>
      </c>
      <c r="N138" s="134"/>
      <c r="O138" s="135">
        <f>ROUND((1-$F$78)*$F$12*$F$21*$F$69/$F$73*$F$85,8)</f>
        <v>-7.3189000000000001E-4</v>
      </c>
      <c r="P138" s="41">
        <f t="shared" si="16"/>
        <v>-2.0380999999999999E-4</v>
      </c>
      <c r="Q138" s="41">
        <f t="shared" si="17"/>
        <v>-7.9300000000000003E-6</v>
      </c>
      <c r="R138" s="77">
        <f t="shared" si="18"/>
        <v>-3.4000000000000003E-7</v>
      </c>
      <c r="S138" s="98"/>
      <c r="T138" s="134"/>
      <c r="U138" s="135">
        <f>ROUND((1-$F$78)*$F$12*$F$21*$F$69/$F$73*$F$87,8)</f>
        <v>-2.9275600000000001E-3</v>
      </c>
      <c r="V138" s="99">
        <f t="shared" si="19"/>
        <v>-8.1523999999999995E-4</v>
      </c>
      <c r="W138" s="99">
        <f t="shared" si="20"/>
        <v>-3.1730000000000003E-5</v>
      </c>
      <c r="X138" s="77">
        <f t="shared" si="21"/>
        <v>-1.33E-6</v>
      </c>
    </row>
    <row r="139" spans="2:33">
      <c r="B139" s="3" t="s">
        <v>33</v>
      </c>
      <c r="H139" s="134"/>
      <c r="I139" s="135"/>
      <c r="J139" s="41">
        <f t="shared" si="13"/>
        <v>-1.1714900000000001E-3</v>
      </c>
      <c r="K139" s="41">
        <f t="shared" si="14"/>
        <v>-4.7089999999999998E-5</v>
      </c>
      <c r="L139" s="72">
        <f t="shared" si="15"/>
        <v>-1.9699999999999998E-6</v>
      </c>
      <c r="N139" s="134"/>
      <c r="O139" s="135"/>
      <c r="P139" s="41">
        <f t="shared" si="16"/>
        <v>-2.9286999999999998E-4</v>
      </c>
      <c r="Q139" s="41">
        <f t="shared" si="17"/>
        <v>-1.1770000000000001E-5</v>
      </c>
      <c r="R139" s="77">
        <f t="shared" si="18"/>
        <v>-4.9999999999999998E-7</v>
      </c>
      <c r="S139" s="98"/>
      <c r="T139" s="134"/>
      <c r="U139" s="135"/>
      <c r="V139" s="99">
        <f t="shared" si="19"/>
        <v>-1.1714900000000001E-3</v>
      </c>
      <c r="W139" s="99">
        <f t="shared" si="20"/>
        <v>-4.7089999999999998E-5</v>
      </c>
      <c r="X139" s="77">
        <f t="shared" si="21"/>
        <v>-1.9699999999999998E-6</v>
      </c>
    </row>
    <row r="140" spans="2:33">
      <c r="B140" s="3" t="s">
        <v>34</v>
      </c>
      <c r="H140" s="134"/>
      <c r="I140" s="135"/>
      <c r="J140" s="41">
        <f t="shared" si="13"/>
        <v>-1.52549E-3</v>
      </c>
      <c r="K140" s="41">
        <f t="shared" si="14"/>
        <v>-5.9349999999999999E-5</v>
      </c>
      <c r="L140" s="72">
        <f t="shared" si="15"/>
        <v>-2.48E-6</v>
      </c>
      <c r="N140" s="134"/>
      <c r="O140" s="135"/>
      <c r="P140" s="41">
        <f t="shared" si="16"/>
        <v>-3.8137000000000002E-4</v>
      </c>
      <c r="Q140" s="41">
        <f t="shared" si="17"/>
        <v>-1.484E-5</v>
      </c>
      <c r="R140" s="77">
        <f t="shared" si="18"/>
        <v>-6.1999999999999999E-7</v>
      </c>
      <c r="S140" s="98"/>
      <c r="T140" s="134"/>
      <c r="U140" s="135"/>
      <c r="V140" s="99">
        <f t="shared" si="19"/>
        <v>-1.52549E-3</v>
      </c>
      <c r="W140" s="99">
        <f t="shared" si="20"/>
        <v>-5.9349999999999999E-5</v>
      </c>
      <c r="X140" s="77">
        <f t="shared" si="21"/>
        <v>-2.48E-6</v>
      </c>
    </row>
    <row r="141" spans="2:33">
      <c r="L141" s="73"/>
      <c r="R141" s="69"/>
      <c r="S141" s="69"/>
      <c r="T141" s="69"/>
      <c r="U141" s="69"/>
      <c r="V141" s="69"/>
      <c r="W141" s="69"/>
      <c r="X141" s="69"/>
    </row>
    <row r="142" spans="2:33" s="22" customFormat="1" ht="26.25">
      <c r="B142" s="56" t="s">
        <v>152</v>
      </c>
      <c r="H142" s="22" t="s">
        <v>9</v>
      </c>
      <c r="L142" s="74"/>
      <c r="N142" s="22" t="s">
        <v>10</v>
      </c>
      <c r="R142" s="78"/>
      <c r="S142" s="78"/>
      <c r="T142" s="78"/>
      <c r="U142" s="78"/>
      <c r="V142" s="78"/>
      <c r="W142" s="78"/>
      <c r="X142" s="78"/>
    </row>
    <row r="143" spans="2:33" s="24" customFormat="1" ht="13.15">
      <c r="B143" s="24" t="s">
        <v>40</v>
      </c>
      <c r="H143" s="24" t="s">
        <v>13</v>
      </c>
      <c r="I143" s="24" t="s">
        <v>14</v>
      </c>
      <c r="J143" s="24" t="s">
        <v>15</v>
      </c>
      <c r="K143" s="24" t="s">
        <v>16</v>
      </c>
      <c r="L143" s="75" t="s">
        <v>17</v>
      </c>
      <c r="N143" s="24" t="s">
        <v>13</v>
      </c>
      <c r="O143" s="24" t="s">
        <v>14</v>
      </c>
      <c r="P143" s="24" t="s">
        <v>15</v>
      </c>
      <c r="Q143" s="24" t="s">
        <v>16</v>
      </c>
      <c r="R143" s="79" t="s">
        <v>17</v>
      </c>
      <c r="S143" s="79"/>
      <c r="T143" s="79"/>
      <c r="U143" s="79"/>
      <c r="V143" s="79"/>
      <c r="W143" s="79"/>
      <c r="X143" s="79"/>
    </row>
    <row r="144" spans="2:33" s="23" customFormat="1" ht="13.15">
      <c r="H144" s="23" t="s">
        <v>18</v>
      </c>
      <c r="I144" s="23" t="s">
        <v>19</v>
      </c>
      <c r="J144" s="23" t="s">
        <v>20</v>
      </c>
      <c r="K144" s="23" t="s">
        <v>21</v>
      </c>
      <c r="L144" s="76" t="s">
        <v>22</v>
      </c>
      <c r="N144" s="23" t="s">
        <v>18</v>
      </c>
      <c r="O144" s="23" t="s">
        <v>19</v>
      </c>
      <c r="P144" s="23" t="s">
        <v>20</v>
      </c>
      <c r="Q144" s="23" t="s">
        <v>21</v>
      </c>
      <c r="R144" s="80" t="s">
        <v>22</v>
      </c>
      <c r="S144" s="80"/>
      <c r="T144" s="80"/>
      <c r="U144" s="80"/>
      <c r="V144" s="80"/>
      <c r="W144" s="80"/>
      <c r="X144" s="80"/>
    </row>
    <row r="145" spans="2:24">
      <c r="L145" s="73"/>
      <c r="R145" s="69"/>
      <c r="S145" s="69"/>
      <c r="T145" s="69"/>
      <c r="U145" s="69"/>
      <c r="V145" s="69"/>
      <c r="W145" s="69"/>
      <c r="X145" s="69"/>
    </row>
    <row r="146" spans="2:24">
      <c r="B146" s="3" t="s">
        <v>23</v>
      </c>
      <c r="H146" s="134">
        <f>ROUND((1-$F$79)*F84,8)</f>
        <v>-7.8257699999999993E-3</v>
      </c>
      <c r="I146" s="135">
        <f>ROUND((1-$F$79)*$F$12*$F$18*$F$66/$F$73*$F$84,8)</f>
        <v>-3.5746599999999999E-3</v>
      </c>
      <c r="J146" s="41">
        <f t="shared" ref="J146:J157" si="22">ROUND((1-$F$79)*$F$13*$F24*$F52/$F$73*$F$84,8)</f>
        <v>-1.7098199999999999E-3</v>
      </c>
      <c r="K146" s="41">
        <f t="shared" ref="K146:K157" si="23">ROUND((1-$F$79)*$F$14*$F38/$F$73*$F$84,8)</f>
        <v>-6.6519999999999993E-5</v>
      </c>
      <c r="L146" s="72">
        <f t="shared" ref="L146:L157" si="24">ROUNDUP((1-$F$79)*$F$15*$F38/$F$74*$F$84,8)</f>
        <v>-2.7800000000000001E-6</v>
      </c>
      <c r="N146" s="134">
        <f>ROUND((1-$F$79)*F86,8)</f>
        <v>-1.9564399999999998E-3</v>
      </c>
      <c r="O146" s="135">
        <f>ROUND((1-$F$79)*$F$12*$F$18*$F$66/$F$73*$F$86,8)</f>
        <v>-8.9366999999999995E-4</v>
      </c>
      <c r="P146" s="41">
        <f t="shared" ref="P146:P157" si="25">ROUND((1-$F$79)*$F$13*$F24*$F52/$F$73*$F$86,8)</f>
        <v>-4.2746E-4</v>
      </c>
      <c r="Q146" s="41">
        <f t="shared" ref="Q146:Q157" si="26">ROUND((1-$F$79)*$F$14*$F38/$F$73*$F$86,8)</f>
        <v>-1.6629999999999998E-5</v>
      </c>
      <c r="R146" s="77">
        <f t="shared" ref="R146:R157" si="27">ROUNDUP((1-$F$79)*$F$15*$F38/$F$74*$F$86,8)</f>
        <v>-6.9999999999999997E-7</v>
      </c>
      <c r="S146" s="98"/>
      <c r="T146" s="98"/>
      <c r="U146" s="98"/>
      <c r="V146" s="98"/>
      <c r="W146" s="98"/>
      <c r="X146" s="98"/>
    </row>
    <row r="147" spans="2:24">
      <c r="B147" s="3" t="s">
        <v>24</v>
      </c>
      <c r="H147" s="134"/>
      <c r="I147" s="135"/>
      <c r="J147" s="41">
        <f t="shared" si="22"/>
        <v>-1.38047E-3</v>
      </c>
      <c r="K147" s="41">
        <f t="shared" si="23"/>
        <v>-5.9469999999999998E-5</v>
      </c>
      <c r="L147" s="72">
        <f t="shared" si="24"/>
        <v>-2.48E-6</v>
      </c>
      <c r="N147" s="134"/>
      <c r="O147" s="135"/>
      <c r="P147" s="41">
        <f t="shared" si="25"/>
        <v>-3.4511999999999998E-4</v>
      </c>
      <c r="Q147" s="41">
        <f t="shared" si="26"/>
        <v>-1.487E-5</v>
      </c>
      <c r="R147" s="77">
        <f t="shared" si="27"/>
        <v>-6.1999999999999999E-7</v>
      </c>
      <c r="S147" s="98"/>
      <c r="T147" s="98"/>
      <c r="U147" s="98"/>
      <c r="V147" s="98"/>
      <c r="W147" s="98"/>
      <c r="X147" s="98"/>
    </row>
    <row r="148" spans="2:24">
      <c r="B148" s="3" t="s">
        <v>25</v>
      </c>
      <c r="H148" s="134"/>
      <c r="I148" s="135"/>
      <c r="J148" s="41">
        <f t="shared" si="22"/>
        <v>-1.19538E-3</v>
      </c>
      <c r="K148" s="41">
        <f t="shared" si="23"/>
        <v>-4.6489999999999997E-5</v>
      </c>
      <c r="L148" s="72">
        <f t="shared" si="24"/>
        <v>-1.9400000000000001E-6</v>
      </c>
      <c r="N148" s="134"/>
      <c r="O148" s="135"/>
      <c r="P148" s="41">
        <f t="shared" si="25"/>
        <v>-2.9885000000000003E-4</v>
      </c>
      <c r="Q148" s="41">
        <f t="shared" si="26"/>
        <v>-1.1620000000000001E-5</v>
      </c>
      <c r="R148" s="77">
        <f t="shared" si="27"/>
        <v>-4.8999999999999997E-7</v>
      </c>
      <c r="S148" s="98"/>
      <c r="T148" s="98"/>
      <c r="U148" s="98"/>
      <c r="V148" s="98"/>
      <c r="W148" s="98"/>
      <c r="X148" s="98"/>
    </row>
    <row r="149" spans="2:24">
      <c r="B149" s="3" t="s">
        <v>26</v>
      </c>
      <c r="H149" s="134"/>
      <c r="I149" s="135">
        <f>ROUND((1-$F$79)*$F$12*$F$19*$F$67/$F$73*$F$84,8)</f>
        <v>-1.9120599999999999E-3</v>
      </c>
      <c r="J149" s="41">
        <f t="shared" si="22"/>
        <v>-8.6255000000000001E-4</v>
      </c>
      <c r="K149" s="41">
        <f t="shared" si="23"/>
        <v>-3.4669999999999998E-5</v>
      </c>
      <c r="L149" s="72">
        <f t="shared" si="24"/>
        <v>-1.4499999999999999E-6</v>
      </c>
      <c r="N149" s="134"/>
      <c r="O149" s="135">
        <f>ROUND((1-$F$79)*$F$12*$F$19*$F$67/$F$73*$F$86,8)</f>
        <v>-4.7802000000000001E-4</v>
      </c>
      <c r="P149" s="41">
        <f t="shared" si="25"/>
        <v>-2.1563999999999999E-4</v>
      </c>
      <c r="Q149" s="41">
        <f t="shared" si="26"/>
        <v>-8.67E-6</v>
      </c>
      <c r="R149" s="77">
        <f t="shared" si="27"/>
        <v>-3.7E-7</v>
      </c>
      <c r="S149" s="98"/>
      <c r="T149" s="98"/>
      <c r="U149" s="98"/>
      <c r="V149" s="98"/>
      <c r="W149" s="98"/>
      <c r="X149" s="98"/>
    </row>
    <row r="150" spans="2:24">
      <c r="B150" s="3" t="s">
        <v>27</v>
      </c>
      <c r="H150" s="134"/>
      <c r="I150" s="135"/>
      <c r="J150" s="41">
        <f t="shared" si="22"/>
        <v>-7.8961000000000005E-4</v>
      </c>
      <c r="K150" s="41">
        <f t="shared" si="23"/>
        <v>-3.0729999999999999E-5</v>
      </c>
      <c r="L150" s="72">
        <f t="shared" si="24"/>
        <v>-1.2899999999999999E-6</v>
      </c>
      <c r="N150" s="134"/>
      <c r="O150" s="135"/>
      <c r="P150" s="41">
        <f t="shared" si="25"/>
        <v>-1.974E-4</v>
      </c>
      <c r="Q150" s="41">
        <f t="shared" si="26"/>
        <v>-7.6799999999999993E-6</v>
      </c>
      <c r="R150" s="77">
        <f t="shared" si="27"/>
        <v>-3.3000000000000002E-7</v>
      </c>
      <c r="S150" s="98"/>
      <c r="T150" s="98"/>
      <c r="U150" s="98"/>
      <c r="V150" s="98"/>
      <c r="W150" s="98"/>
      <c r="X150" s="98"/>
    </row>
    <row r="151" spans="2:24">
      <c r="B151" s="3" t="s">
        <v>28</v>
      </c>
      <c r="H151" s="134"/>
      <c r="I151" s="135"/>
      <c r="J151" s="41">
        <f t="shared" si="22"/>
        <v>-6.4161000000000003E-4</v>
      </c>
      <c r="K151" s="41">
        <f t="shared" si="23"/>
        <v>-2.5809999999999999E-5</v>
      </c>
      <c r="L151" s="72">
        <f t="shared" si="24"/>
        <v>-1.0799999999999998E-6</v>
      </c>
      <c r="N151" s="134"/>
      <c r="O151" s="135"/>
      <c r="P151" s="41">
        <f t="shared" si="25"/>
        <v>-1.604E-4</v>
      </c>
      <c r="Q151" s="41">
        <f t="shared" si="26"/>
        <v>-6.4500000000000001E-6</v>
      </c>
      <c r="R151" s="77">
        <f t="shared" si="27"/>
        <v>-2.7000000000000001E-7</v>
      </c>
      <c r="S151" s="98"/>
      <c r="T151" s="98"/>
      <c r="U151" s="98"/>
      <c r="V151" s="98"/>
      <c r="W151" s="98"/>
      <c r="X151" s="98"/>
    </row>
    <row r="152" spans="2:24">
      <c r="B152" s="3" t="s">
        <v>29</v>
      </c>
      <c r="H152" s="134"/>
      <c r="I152" s="135">
        <f>ROUND((1-$F$79)*$F$12*$F$20*$F$68/$F$73*$F$84,8)</f>
        <v>-1.5509E-3</v>
      </c>
      <c r="J152" s="41">
        <f t="shared" si="22"/>
        <v>-6.2609999999999999E-4</v>
      </c>
      <c r="K152" s="41">
        <f t="shared" si="23"/>
        <v>-2.4349999999999999E-5</v>
      </c>
      <c r="L152" s="72">
        <f t="shared" si="24"/>
        <v>-1.02E-6</v>
      </c>
      <c r="N152" s="134"/>
      <c r="O152" s="135">
        <f>ROUND((1-$F$79)*$F$12*$F$20*$F$68/$F$73*$F$86,8)</f>
        <v>-3.8771999999999998E-4</v>
      </c>
      <c r="P152" s="41">
        <f t="shared" si="25"/>
        <v>-1.5652999999999999E-4</v>
      </c>
      <c r="Q152" s="41">
        <f t="shared" si="26"/>
        <v>-6.0900000000000001E-6</v>
      </c>
      <c r="R152" s="77">
        <f t="shared" si="27"/>
        <v>-2.6E-7</v>
      </c>
      <c r="S152" s="98"/>
      <c r="T152" s="98"/>
      <c r="U152" s="98"/>
      <c r="V152" s="98"/>
      <c r="W152" s="98"/>
      <c r="X152" s="98"/>
    </row>
    <row r="153" spans="2:24">
      <c r="B153" s="3" t="s">
        <v>30</v>
      </c>
      <c r="H153" s="134"/>
      <c r="I153" s="135"/>
      <c r="J153" s="41">
        <f t="shared" si="22"/>
        <v>-5.9520000000000005E-4</v>
      </c>
      <c r="K153" s="41">
        <f t="shared" si="23"/>
        <v>-2.319E-5</v>
      </c>
      <c r="L153" s="72">
        <f t="shared" si="24"/>
        <v>-9.6999999999999982E-7</v>
      </c>
      <c r="N153" s="134"/>
      <c r="O153" s="135"/>
      <c r="P153" s="41">
        <f t="shared" si="25"/>
        <v>-1.4880000000000001E-4</v>
      </c>
      <c r="Q153" s="41">
        <f t="shared" si="26"/>
        <v>-5.8000000000000004E-6</v>
      </c>
      <c r="R153" s="77">
        <f t="shared" si="27"/>
        <v>-2.4999999999999999E-7</v>
      </c>
      <c r="S153" s="98"/>
      <c r="T153" s="98"/>
      <c r="U153" s="98"/>
      <c r="V153" s="98"/>
      <c r="W153" s="98"/>
      <c r="X153" s="98"/>
    </row>
    <row r="154" spans="2:24">
      <c r="B154" s="3" t="s">
        <v>31</v>
      </c>
      <c r="H154" s="134"/>
      <c r="I154" s="135"/>
      <c r="J154" s="41">
        <f t="shared" si="22"/>
        <v>-6.3968E-4</v>
      </c>
      <c r="K154" s="41">
        <f t="shared" si="23"/>
        <v>-2.5740000000000001E-5</v>
      </c>
      <c r="L154" s="72">
        <f t="shared" si="24"/>
        <v>-1.0799999999999998E-6</v>
      </c>
      <c r="N154" s="134"/>
      <c r="O154" s="135"/>
      <c r="P154" s="41">
        <f t="shared" si="25"/>
        <v>-1.5992E-4</v>
      </c>
      <c r="Q154" s="41">
        <f t="shared" si="26"/>
        <v>-6.4300000000000003E-6</v>
      </c>
      <c r="R154" s="77">
        <f t="shared" si="27"/>
        <v>-2.7000000000000001E-7</v>
      </c>
      <c r="S154" s="98"/>
      <c r="T154" s="98"/>
      <c r="U154" s="98"/>
      <c r="V154" s="98"/>
      <c r="W154" s="98"/>
      <c r="X154" s="98"/>
    </row>
    <row r="155" spans="2:24">
      <c r="B155" s="3" t="s">
        <v>32</v>
      </c>
      <c r="H155" s="134"/>
      <c r="I155" s="135">
        <f>ROUND((1-$F$79)*$F$12*$F$21*$F$69/$F$73*$F$84,8)</f>
        <v>-2.7245500000000001E-3</v>
      </c>
      <c r="J155" s="41">
        <f t="shared" si="22"/>
        <v>-7.5869999999999996E-4</v>
      </c>
      <c r="K155" s="41">
        <f t="shared" si="23"/>
        <v>-2.953E-5</v>
      </c>
      <c r="L155" s="72">
        <f t="shared" si="24"/>
        <v>-1.24E-6</v>
      </c>
      <c r="N155" s="134"/>
      <c r="O155" s="135">
        <f>ROUND((1-$F$79)*$F$12*$F$21*$F$69/$F$73*$F$86,8)</f>
        <v>-6.8114E-4</v>
      </c>
      <c r="P155" s="41">
        <f t="shared" si="25"/>
        <v>-1.8968000000000001E-4</v>
      </c>
      <c r="Q155" s="41">
        <f t="shared" si="26"/>
        <v>-7.3799999999999996E-6</v>
      </c>
      <c r="R155" s="77">
        <f t="shared" si="27"/>
        <v>-3.1E-7</v>
      </c>
      <c r="S155" s="98"/>
      <c r="T155" s="98"/>
      <c r="U155" s="98"/>
      <c r="V155" s="98"/>
      <c r="W155" s="98"/>
      <c r="X155" s="98"/>
    </row>
    <row r="156" spans="2:24">
      <c r="B156" s="3" t="s">
        <v>33</v>
      </c>
      <c r="H156" s="134"/>
      <c r="I156" s="135"/>
      <c r="J156" s="41">
        <f t="shared" si="22"/>
        <v>-1.0902500000000001E-3</v>
      </c>
      <c r="K156" s="41">
        <f t="shared" si="23"/>
        <v>-4.3819999999999997E-5</v>
      </c>
      <c r="L156" s="72">
        <f t="shared" si="24"/>
        <v>-1.8299999999999998E-6</v>
      </c>
      <c r="N156" s="134"/>
      <c r="O156" s="135"/>
      <c r="P156" s="41">
        <f t="shared" si="25"/>
        <v>-2.7255999999999998E-4</v>
      </c>
      <c r="Q156" s="41">
        <f t="shared" si="26"/>
        <v>-1.096E-5</v>
      </c>
      <c r="R156" s="77">
        <f t="shared" si="27"/>
        <v>-4.5999999999999999E-7</v>
      </c>
      <c r="S156" s="98"/>
      <c r="T156" s="98"/>
      <c r="U156" s="98"/>
      <c r="V156" s="98"/>
      <c r="W156" s="98"/>
      <c r="X156" s="98"/>
    </row>
    <row r="157" spans="2:24">
      <c r="B157" s="3" t="s">
        <v>34</v>
      </c>
      <c r="H157" s="134"/>
      <c r="I157" s="135"/>
      <c r="J157" s="41">
        <f t="shared" si="22"/>
        <v>-1.4197000000000001E-3</v>
      </c>
      <c r="K157" s="41">
        <f t="shared" si="23"/>
        <v>-5.5229999999999998E-5</v>
      </c>
      <c r="L157" s="72">
        <f t="shared" si="24"/>
        <v>-2.3099999999999999E-6</v>
      </c>
      <c r="N157" s="134"/>
      <c r="O157" s="135"/>
      <c r="P157" s="41">
        <f t="shared" si="25"/>
        <v>-3.5492999999999999E-4</v>
      </c>
      <c r="Q157" s="41">
        <f t="shared" si="26"/>
        <v>-1.381E-5</v>
      </c>
      <c r="R157" s="77">
        <f t="shared" si="27"/>
        <v>-5.8000000000000006E-7</v>
      </c>
      <c r="S157" s="98"/>
      <c r="T157" s="98"/>
      <c r="U157" s="98"/>
      <c r="V157" s="98"/>
      <c r="W157" s="98"/>
      <c r="X157" s="98"/>
    </row>
    <row r="158" spans="2:24">
      <c r="H158" s="57"/>
      <c r="I158" s="58"/>
      <c r="J158" s="59"/>
      <c r="K158" s="59"/>
      <c r="L158" s="60"/>
      <c r="N158" s="57"/>
      <c r="O158" s="58"/>
      <c r="P158" s="59"/>
      <c r="Q158" s="59"/>
      <c r="R158" s="60"/>
      <c r="S158" s="60"/>
      <c r="T158" s="60"/>
      <c r="U158" s="60"/>
      <c r="V158" s="60"/>
      <c r="W158" s="60"/>
      <c r="X158" s="60"/>
    </row>
  </sheetData>
  <mergeCells count="53">
    <mergeCell ref="O93:O95"/>
    <mergeCell ref="I96:I98"/>
    <mergeCell ref="O96:O98"/>
    <mergeCell ref="I99:I101"/>
    <mergeCell ref="O99:O101"/>
    <mergeCell ref="T93:T104"/>
    <mergeCell ref="U93:U95"/>
    <mergeCell ref="U96:U98"/>
    <mergeCell ref="U99:U101"/>
    <mergeCell ref="U102:U104"/>
    <mergeCell ref="T129:T140"/>
    <mergeCell ref="U129:U131"/>
    <mergeCell ref="U132:U134"/>
    <mergeCell ref="U135:U137"/>
    <mergeCell ref="U138:U140"/>
    <mergeCell ref="Z93:AB104"/>
    <mergeCell ref="T111:V122"/>
    <mergeCell ref="B5:D5"/>
    <mergeCell ref="H111:H122"/>
    <mergeCell ref="I111:I113"/>
    <mergeCell ref="N111:N122"/>
    <mergeCell ref="O111:O113"/>
    <mergeCell ref="I114:I116"/>
    <mergeCell ref="O114:O116"/>
    <mergeCell ref="I117:I119"/>
    <mergeCell ref="O117:O119"/>
    <mergeCell ref="I120:I122"/>
    <mergeCell ref="O120:O122"/>
    <mergeCell ref="H93:H104"/>
    <mergeCell ref="I93:I95"/>
    <mergeCell ref="N93:N104"/>
    <mergeCell ref="I102:I104"/>
    <mergeCell ref="O102:O104"/>
    <mergeCell ref="H129:H140"/>
    <mergeCell ref="I129:I131"/>
    <mergeCell ref="N129:N140"/>
    <mergeCell ref="O129:O131"/>
    <mergeCell ref="I132:I134"/>
    <mergeCell ref="O132:O134"/>
    <mergeCell ref="I135:I137"/>
    <mergeCell ref="O135:O137"/>
    <mergeCell ref="I138:I140"/>
    <mergeCell ref="O138:O140"/>
    <mergeCell ref="H146:H157"/>
    <mergeCell ref="I146:I148"/>
    <mergeCell ref="N146:N157"/>
    <mergeCell ref="O146:O148"/>
    <mergeCell ref="I149:I151"/>
    <mergeCell ref="O149:O151"/>
    <mergeCell ref="I152:I154"/>
    <mergeCell ref="O152:O154"/>
    <mergeCell ref="I155:I157"/>
    <mergeCell ref="O155:O157"/>
  </mergeCells>
  <phoneticPr fontId="40"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EC6E08B-FD95-4AF5-B252-B9BD0519008B}">
          <x14:formula1>
            <xm:f>'2. Parameters'!$B$106:$B$123</xm:f>
          </x14:formula1>
          <xm:sqref>H5:J5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1328125" defaultRowHeight="12.75"/>
  <cols>
    <col min="1" max="16384" width="9.1328125" style="10"/>
  </cols>
  <sheetData/>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B2:V137"/>
  <sheetViews>
    <sheetView showGridLines="0" zoomScale="85" zoomScaleNormal="85" workbookViewId="0">
      <pane xSplit="4" ySplit="7" topLeftCell="E8" activePane="bottomRight" state="frozen"/>
      <selection pane="topRight" activeCell="E1" sqref="E1"/>
      <selection pane="bottomLeft" activeCell="A9" sqref="A9"/>
      <selection pane="bottomRight" activeCell="F32" sqref="F32"/>
    </sheetView>
  </sheetViews>
  <sheetFormatPr defaultColWidth="9.1328125" defaultRowHeight="12.75"/>
  <cols>
    <col min="1" max="1" width="2.59765625" style="3" customWidth="1"/>
    <col min="2" max="2" width="53.3984375" style="3" customWidth="1"/>
    <col min="3" max="3" width="2.59765625" style="3" customWidth="1"/>
    <col min="4" max="4" width="15.1328125" style="3" bestFit="1" customWidth="1"/>
    <col min="5" max="5" width="2.59765625" style="3" customWidth="1"/>
    <col min="6" max="6" width="13.59765625" style="3" customWidth="1"/>
    <col min="7" max="7" width="2.59765625" style="3" customWidth="1"/>
    <col min="8" max="8" width="13" style="3" bestFit="1" customWidth="1"/>
    <col min="9" max="9" width="12.59765625" style="3" customWidth="1"/>
    <col min="10" max="10" width="13" style="3" bestFit="1" customWidth="1"/>
    <col min="11" max="11" width="12.59765625" style="3" customWidth="1"/>
    <col min="12" max="12" width="17.3984375" style="3" bestFit="1" customWidth="1"/>
    <col min="13" max="15" width="12.59765625" style="3" customWidth="1"/>
    <col min="16" max="17" width="13.59765625" style="3" bestFit="1" customWidth="1"/>
    <col min="18" max="18" width="12.59765625" style="3" customWidth="1"/>
    <col min="19" max="19" width="2.59765625" style="3" customWidth="1"/>
    <col min="20" max="20" width="40.1328125" style="3" bestFit="1" customWidth="1"/>
    <col min="21" max="21" width="2.59765625" style="3" customWidth="1"/>
    <col min="22" max="35" width="13.59765625" style="3" customWidth="1"/>
    <col min="36" max="16384" width="9.1328125" style="3"/>
  </cols>
  <sheetData>
    <row r="2" spans="2:22" s="8" customFormat="1" ht="17.649999999999999">
      <c r="B2" s="8" t="s">
        <v>41</v>
      </c>
    </row>
    <row r="4" spans="2:22" ht="13.15">
      <c r="B4" s="11" t="s">
        <v>42</v>
      </c>
      <c r="C4" s="2"/>
      <c r="I4"/>
      <c r="K4"/>
    </row>
    <row r="5" spans="2:22" ht="28.5" customHeight="1">
      <c r="B5" s="126" t="s">
        <v>43</v>
      </c>
      <c r="C5" s="126"/>
      <c r="D5" s="126"/>
      <c r="F5" s="9"/>
    </row>
    <row r="7" spans="2:22" s="6" customFormat="1" ht="13.15">
      <c r="B7" s="6" t="s">
        <v>7</v>
      </c>
      <c r="D7" s="6" t="s">
        <v>44</v>
      </c>
      <c r="F7" s="6" t="s">
        <v>45</v>
      </c>
      <c r="H7" s="29">
        <v>2017</v>
      </c>
      <c r="I7" s="32">
        <v>2018</v>
      </c>
      <c r="J7" s="29">
        <v>2019</v>
      </c>
      <c r="K7" s="32">
        <v>2020</v>
      </c>
      <c r="L7" s="29">
        <v>2021</v>
      </c>
      <c r="M7" s="29">
        <v>2022</v>
      </c>
      <c r="N7" s="29">
        <v>2023</v>
      </c>
      <c r="O7" s="29">
        <v>2024</v>
      </c>
      <c r="P7" s="29">
        <v>2025</v>
      </c>
      <c r="Q7" s="29">
        <v>2026</v>
      </c>
      <c r="R7" s="29">
        <v>2027</v>
      </c>
      <c r="T7" s="6" t="s">
        <v>46</v>
      </c>
      <c r="V7" s="6" t="s">
        <v>47</v>
      </c>
    </row>
    <row r="9" spans="2:22" s="6" customFormat="1" ht="13.15">
      <c r="B9" s="6" t="s">
        <v>56</v>
      </c>
    </row>
    <row r="11" spans="2:22" ht="13.15">
      <c r="B11" s="51" t="s">
        <v>56</v>
      </c>
    </row>
    <row r="12" spans="2:22">
      <c r="B12" s="3" t="s">
        <v>0</v>
      </c>
      <c r="L12" s="49">
        <v>0.02</v>
      </c>
      <c r="M12" s="49">
        <v>0.02</v>
      </c>
      <c r="N12" s="49">
        <v>0.02</v>
      </c>
      <c r="O12" s="49">
        <v>0.04</v>
      </c>
      <c r="P12" s="109">
        <v>7.0000000000000007E-2</v>
      </c>
      <c r="Q12" s="109">
        <v>0.05</v>
      </c>
      <c r="R12" s="109">
        <v>0.04</v>
      </c>
      <c r="T12" s="3" t="s">
        <v>57</v>
      </c>
      <c r="V12" s="3" t="s">
        <v>58</v>
      </c>
    </row>
    <row r="14" spans="2:22" ht="13.15">
      <c r="B14" s="2" t="s">
        <v>59</v>
      </c>
    </row>
    <row r="15" spans="2:22">
      <c r="B15" s="18" t="s">
        <v>49</v>
      </c>
      <c r="D15" s="3" t="s">
        <v>60</v>
      </c>
      <c r="H15" s="7"/>
      <c r="I15" s="7"/>
      <c r="J15" s="7"/>
      <c r="K15" s="3">
        <v>1</v>
      </c>
      <c r="L15" s="17">
        <f t="shared" ref="L15:Q15" si="0">K15*(1+L$12)</f>
        <v>1.02</v>
      </c>
      <c r="M15" s="17">
        <f t="shared" si="0"/>
        <v>1.0404</v>
      </c>
      <c r="N15" s="17">
        <f t="shared" si="0"/>
        <v>1.0612079999999999</v>
      </c>
      <c r="O15" s="17">
        <f t="shared" si="0"/>
        <v>1.10365632</v>
      </c>
      <c r="P15" s="17">
        <f t="shared" si="0"/>
        <v>1.1809122624000001</v>
      </c>
      <c r="Q15" s="17">
        <f t="shared" si="0"/>
        <v>1.2399578755200003</v>
      </c>
      <c r="R15" s="17">
        <f t="shared" ref="R15:R20" si="1">Q15*(1+R$12)</f>
        <v>1.2895561905408004</v>
      </c>
    </row>
    <row r="16" spans="2:22">
      <c r="B16" s="18" t="s">
        <v>50</v>
      </c>
      <c r="D16" s="3" t="s">
        <v>60</v>
      </c>
      <c r="H16" s="7"/>
      <c r="I16" s="7"/>
      <c r="J16" s="7"/>
      <c r="K16" s="7"/>
      <c r="L16" s="3">
        <v>1</v>
      </c>
      <c r="M16" s="17">
        <f>L16*(1+M$12)</f>
        <v>1.02</v>
      </c>
      <c r="N16" s="17">
        <f>M16*(1+N$12)</f>
        <v>1.0404</v>
      </c>
      <c r="O16" s="17">
        <f>N16*(1+O$12)</f>
        <v>1.0820160000000001</v>
      </c>
      <c r="P16" s="17">
        <f>O16*(1+P$12)</f>
        <v>1.1577571200000001</v>
      </c>
      <c r="Q16" s="17">
        <f>P16*(1+Q$12)</f>
        <v>1.2156449760000001</v>
      </c>
      <c r="R16" s="17">
        <f t="shared" si="1"/>
        <v>1.2642707750400002</v>
      </c>
    </row>
    <row r="17" spans="2:22">
      <c r="B17" s="18" t="s">
        <v>51</v>
      </c>
      <c r="D17" s="3" t="s">
        <v>60</v>
      </c>
      <c r="H17" s="7"/>
      <c r="I17" s="7"/>
      <c r="J17" s="7"/>
      <c r="K17" s="7"/>
      <c r="L17" s="7"/>
      <c r="M17" s="3">
        <v>1</v>
      </c>
      <c r="N17" s="17">
        <f>M17*(1+N$12)</f>
        <v>1.02</v>
      </c>
      <c r="O17" s="17">
        <f>N17*(1+O$12)</f>
        <v>1.0608</v>
      </c>
      <c r="P17" s="17">
        <f>O17*(1+P$12)</f>
        <v>1.1350560000000001</v>
      </c>
      <c r="Q17" s="17">
        <f>P17*(1+Q$12)</f>
        <v>1.1918088000000002</v>
      </c>
      <c r="R17" s="17">
        <f t="shared" si="1"/>
        <v>1.2394811520000002</v>
      </c>
    </row>
    <row r="18" spans="2:22">
      <c r="B18" s="18" t="s">
        <v>52</v>
      </c>
      <c r="D18" s="3" t="s">
        <v>60</v>
      </c>
      <c r="H18" s="7"/>
      <c r="I18" s="7"/>
      <c r="J18" s="7"/>
      <c r="K18" s="7"/>
      <c r="L18" s="7"/>
      <c r="M18" s="7"/>
      <c r="N18" s="3">
        <v>1</v>
      </c>
      <c r="O18" s="17">
        <f>N18*(1+O$12)</f>
        <v>1.04</v>
      </c>
      <c r="P18" s="17">
        <f>O18*(1+P$12)</f>
        <v>1.1128</v>
      </c>
      <c r="Q18" s="17">
        <f>P18*(1+Q$12)</f>
        <v>1.1684400000000001</v>
      </c>
      <c r="R18" s="17">
        <f t="shared" si="1"/>
        <v>1.2151776000000003</v>
      </c>
    </row>
    <row r="19" spans="2:22">
      <c r="B19" s="18" t="s">
        <v>53</v>
      </c>
      <c r="D19" s="3" t="s">
        <v>60</v>
      </c>
      <c r="H19" s="7"/>
      <c r="I19" s="7"/>
      <c r="J19" s="7"/>
      <c r="K19" s="7"/>
      <c r="L19" s="7"/>
      <c r="M19" s="7"/>
      <c r="N19" s="7"/>
      <c r="O19" s="3">
        <v>1</v>
      </c>
      <c r="P19" s="17">
        <f>O19*(1+P$12)</f>
        <v>1.07</v>
      </c>
      <c r="Q19" s="17">
        <f>P19*(1+Q$12)</f>
        <v>1.1235000000000002</v>
      </c>
      <c r="R19" s="17">
        <f t="shared" si="1"/>
        <v>1.1684400000000001</v>
      </c>
    </row>
    <row r="20" spans="2:22">
      <c r="B20" s="18" t="s">
        <v>54</v>
      </c>
      <c r="D20" s="3" t="s">
        <v>60</v>
      </c>
      <c r="H20" s="7"/>
      <c r="I20" s="7"/>
      <c r="J20" s="7"/>
      <c r="K20" s="7"/>
      <c r="L20" s="7"/>
      <c r="M20" s="7"/>
      <c r="N20" s="7"/>
      <c r="O20" s="7"/>
      <c r="P20" s="3">
        <v>1</v>
      </c>
      <c r="Q20" s="17">
        <f>P20*(1+Q$12)</f>
        <v>1.05</v>
      </c>
      <c r="R20" s="17">
        <f t="shared" si="1"/>
        <v>1.0920000000000001</v>
      </c>
    </row>
    <row r="21" spans="2:22">
      <c r="B21" s="18" t="s">
        <v>55</v>
      </c>
      <c r="D21" s="3" t="s">
        <v>60</v>
      </c>
      <c r="H21" s="7"/>
      <c r="I21" s="7"/>
      <c r="J21" s="7"/>
      <c r="K21" s="7"/>
      <c r="L21" s="7"/>
      <c r="M21" s="7"/>
      <c r="N21" s="7"/>
      <c r="O21" s="7"/>
      <c r="P21" s="7"/>
      <c r="Q21" s="3">
        <v>1</v>
      </c>
      <c r="R21" s="17">
        <f>Q21*(1+R$12)</f>
        <v>1.04</v>
      </c>
    </row>
    <row r="23" spans="2:22" s="6" customFormat="1" ht="13.15">
      <c r="B23" s="6" t="s">
        <v>61</v>
      </c>
    </row>
    <row r="25" spans="2:22">
      <c r="B25" s="3" t="s">
        <v>62</v>
      </c>
      <c r="D25" s="3" t="s">
        <v>48</v>
      </c>
      <c r="F25" s="49">
        <v>0.4</v>
      </c>
      <c r="T25" s="3" t="s">
        <v>1</v>
      </c>
    </row>
    <row r="26" spans="2:22">
      <c r="B26" s="3" t="s">
        <v>63</v>
      </c>
      <c r="D26" s="3" t="s">
        <v>48</v>
      </c>
      <c r="F26" s="19">
        <f>1-F25</f>
        <v>0.6</v>
      </c>
      <c r="T26" s="3" t="s">
        <v>1</v>
      </c>
    </row>
    <row r="28" spans="2:22" s="6" customFormat="1" ht="13.15">
      <c r="B28" s="6" t="s">
        <v>64</v>
      </c>
    </row>
    <row r="30" spans="2:22">
      <c r="B30" s="3" t="s">
        <v>65</v>
      </c>
      <c r="D30" s="3" t="s">
        <v>48</v>
      </c>
      <c r="F30" s="49">
        <v>0.75</v>
      </c>
      <c r="T30" s="3" t="s">
        <v>1</v>
      </c>
    </row>
    <row r="31" spans="2:22" ht="13.15">
      <c r="B31" s="3" t="s">
        <v>66</v>
      </c>
      <c r="D31" s="3" t="s">
        <v>48</v>
      </c>
      <c r="F31" s="49">
        <v>0</v>
      </c>
      <c r="T31" s="3" t="s">
        <v>1</v>
      </c>
      <c r="V31" s="5"/>
    </row>
    <row r="33" spans="2:20" s="6" customFormat="1" ht="13.15">
      <c r="B33" s="6" t="s">
        <v>67</v>
      </c>
    </row>
    <row r="35" spans="2:20">
      <c r="B35" s="3" t="s">
        <v>68</v>
      </c>
      <c r="F35" s="44">
        <v>1.25</v>
      </c>
      <c r="T35" s="3" t="s">
        <v>1</v>
      </c>
    </row>
    <row r="36" spans="2:20">
      <c r="B36" s="3" t="s">
        <v>69</v>
      </c>
      <c r="F36" s="44">
        <v>1.5</v>
      </c>
      <c r="T36" s="3" t="s">
        <v>1</v>
      </c>
    </row>
    <row r="37" spans="2:20">
      <c r="B37" s="3" t="s">
        <v>70</v>
      </c>
      <c r="F37" s="44">
        <v>1.75</v>
      </c>
      <c r="T37" s="3" t="s">
        <v>1</v>
      </c>
    </row>
    <row r="38" spans="2:20">
      <c r="B38" s="3" t="s">
        <v>71</v>
      </c>
      <c r="F38" s="44">
        <v>1.75</v>
      </c>
      <c r="T38" s="3" t="s">
        <v>1</v>
      </c>
    </row>
    <row r="40" spans="2:20" s="6" customFormat="1" ht="13.15">
      <c r="B40" s="6" t="s">
        <v>72</v>
      </c>
    </row>
    <row r="42" spans="2:20" ht="13.15">
      <c r="B42" s="2" t="s">
        <v>73</v>
      </c>
      <c r="F42" s="16"/>
    </row>
    <row r="43" spans="2:20">
      <c r="B43" s="3" t="s">
        <v>74</v>
      </c>
      <c r="F43" s="44">
        <v>1.482</v>
      </c>
      <c r="T43" s="3" t="s">
        <v>1</v>
      </c>
    </row>
    <row r="44" spans="2:20">
      <c r="B44" s="3" t="s">
        <v>75</v>
      </c>
      <c r="F44" s="44">
        <v>0.78400000000000003</v>
      </c>
      <c r="T44" s="3" t="s">
        <v>1</v>
      </c>
    </row>
    <row r="45" spans="2:20">
      <c r="B45" s="3" t="s">
        <v>76</v>
      </c>
      <c r="F45" s="44">
        <v>0.629</v>
      </c>
      <c r="T45" s="3" t="s">
        <v>1</v>
      </c>
    </row>
    <row r="46" spans="2:20">
      <c r="B46" s="3" t="s">
        <v>77</v>
      </c>
      <c r="F46" s="44">
        <v>1.105</v>
      </c>
      <c r="T46" s="3" t="s">
        <v>1</v>
      </c>
    </row>
    <row r="48" spans="2:20" ht="13.15">
      <c r="B48" s="2" t="s">
        <v>78</v>
      </c>
    </row>
    <row r="49" spans="2:20">
      <c r="B49" s="3" t="s">
        <v>23</v>
      </c>
      <c r="F49" s="44">
        <v>1.7150000000000001</v>
      </c>
      <c r="T49" s="3" t="s">
        <v>1</v>
      </c>
    </row>
    <row r="50" spans="2:20">
      <c r="B50" s="3" t="s">
        <v>24</v>
      </c>
      <c r="F50" s="44">
        <v>1.5329999999999999</v>
      </c>
      <c r="T50" s="3" t="s">
        <v>1</v>
      </c>
    </row>
    <row r="51" spans="2:20">
      <c r="B51" s="3" t="s">
        <v>25</v>
      </c>
      <c r="F51" s="44">
        <v>1.1990000000000001</v>
      </c>
      <c r="T51" s="3" t="s">
        <v>1</v>
      </c>
    </row>
    <row r="52" spans="2:20">
      <c r="B52" s="3" t="s">
        <v>26</v>
      </c>
      <c r="F52" s="44">
        <v>0.89400000000000002</v>
      </c>
      <c r="T52" s="3" t="s">
        <v>1</v>
      </c>
    </row>
    <row r="53" spans="2:20">
      <c r="B53" s="3" t="s">
        <v>27</v>
      </c>
      <c r="F53" s="44">
        <v>0.79200000000000004</v>
      </c>
      <c r="T53" s="3" t="s">
        <v>1</v>
      </c>
    </row>
    <row r="54" spans="2:20">
      <c r="B54" s="3" t="s">
        <v>28</v>
      </c>
      <c r="F54" s="44">
        <v>0.66500000000000004</v>
      </c>
      <c r="T54" s="3" t="s">
        <v>1</v>
      </c>
    </row>
    <row r="55" spans="2:20">
      <c r="B55" s="3" t="s">
        <v>29</v>
      </c>
      <c r="F55" s="44">
        <v>0.628</v>
      </c>
      <c r="T55" s="3" t="s">
        <v>1</v>
      </c>
    </row>
    <row r="56" spans="2:20">
      <c r="B56" s="3" t="s">
        <v>30</v>
      </c>
      <c r="F56" s="44">
        <v>0.59699999999999998</v>
      </c>
      <c r="T56" s="3" t="s">
        <v>1</v>
      </c>
    </row>
    <row r="57" spans="2:20">
      <c r="B57" s="3" t="s">
        <v>31</v>
      </c>
      <c r="F57" s="44">
        <v>0.66300000000000003</v>
      </c>
      <c r="T57" s="3" t="s">
        <v>1</v>
      </c>
    </row>
    <row r="58" spans="2:20">
      <c r="B58" s="3" t="s">
        <v>32</v>
      </c>
      <c r="F58" s="44">
        <v>0.76100000000000001</v>
      </c>
      <c r="T58" s="3" t="s">
        <v>1</v>
      </c>
    </row>
    <row r="59" spans="2:20">
      <c r="B59" s="3" t="s">
        <v>33</v>
      </c>
      <c r="F59" s="106">
        <v>1.1299999999999999</v>
      </c>
      <c r="T59" s="3" t="s">
        <v>1</v>
      </c>
    </row>
    <row r="60" spans="2:20">
      <c r="B60" s="3" t="s">
        <v>34</v>
      </c>
      <c r="F60" s="44">
        <v>1.4239999999999999</v>
      </c>
      <c r="T60" s="3" t="s">
        <v>1</v>
      </c>
    </row>
    <row r="62" spans="2:20" ht="13.15">
      <c r="B62" s="2" t="s">
        <v>79</v>
      </c>
    </row>
    <row r="63" spans="2:20">
      <c r="B63" s="3" t="s">
        <v>23</v>
      </c>
      <c r="F63" s="44">
        <v>1.7729999999999999</v>
      </c>
      <c r="T63" s="3" t="s">
        <v>1</v>
      </c>
    </row>
    <row r="64" spans="2:20">
      <c r="B64" s="3" t="s">
        <v>24</v>
      </c>
      <c r="F64" s="44">
        <v>1.585</v>
      </c>
      <c r="T64" s="3" t="s">
        <v>1</v>
      </c>
    </row>
    <row r="65" spans="2:20">
      <c r="B65" s="3" t="s">
        <v>25</v>
      </c>
      <c r="F65" s="44">
        <v>1.2390000000000001</v>
      </c>
      <c r="T65" s="3" t="s">
        <v>1</v>
      </c>
    </row>
    <row r="66" spans="2:20">
      <c r="B66" s="3" t="s">
        <v>26</v>
      </c>
      <c r="F66" s="44">
        <v>0.92400000000000004</v>
      </c>
      <c r="T66" s="3" t="s">
        <v>1</v>
      </c>
    </row>
    <row r="67" spans="2:20">
      <c r="B67" s="3" t="s">
        <v>27</v>
      </c>
      <c r="F67" s="44">
        <v>0.81899999999999995</v>
      </c>
      <c r="T67" s="3" t="s">
        <v>1</v>
      </c>
    </row>
    <row r="68" spans="2:20">
      <c r="B68" s="3" t="s">
        <v>28</v>
      </c>
      <c r="F68" s="44">
        <v>0.68799999999999994</v>
      </c>
      <c r="T68" s="3" t="s">
        <v>1</v>
      </c>
    </row>
    <row r="69" spans="2:20">
      <c r="B69" s="3" t="s">
        <v>29</v>
      </c>
      <c r="F69" s="44">
        <v>0.64900000000000002</v>
      </c>
      <c r="T69" s="3" t="s">
        <v>1</v>
      </c>
    </row>
    <row r="70" spans="2:20">
      <c r="B70" s="3" t="s">
        <v>30</v>
      </c>
      <c r="F70" s="44">
        <v>0.61799999999999999</v>
      </c>
      <c r="T70" s="3" t="s">
        <v>1</v>
      </c>
    </row>
    <row r="71" spans="2:20">
      <c r="B71" s="3" t="s">
        <v>31</v>
      </c>
      <c r="F71" s="44">
        <v>0.68600000000000005</v>
      </c>
      <c r="T71" s="3" t="s">
        <v>1</v>
      </c>
    </row>
    <row r="72" spans="2:20">
      <c r="B72" s="3" t="s">
        <v>32</v>
      </c>
      <c r="F72" s="44">
        <v>0.78700000000000003</v>
      </c>
      <c r="T72" s="3" t="s">
        <v>1</v>
      </c>
    </row>
    <row r="73" spans="2:20">
      <c r="B73" s="3" t="s">
        <v>33</v>
      </c>
      <c r="F73" s="44">
        <v>1.1679999999999999</v>
      </c>
      <c r="T73" s="3" t="s">
        <v>1</v>
      </c>
    </row>
    <row r="74" spans="2:20">
      <c r="B74" s="3" t="s">
        <v>34</v>
      </c>
      <c r="F74" s="44">
        <v>1.472</v>
      </c>
      <c r="T74" s="3" t="s">
        <v>1</v>
      </c>
    </row>
    <row r="76" spans="2:20" s="6" customFormat="1" ht="13.15">
      <c r="B76" s="6" t="s">
        <v>80</v>
      </c>
    </row>
    <row r="78" spans="2:20" ht="13.15">
      <c r="B78" s="2" t="s">
        <v>81</v>
      </c>
      <c r="F78" s="16"/>
    </row>
    <row r="79" spans="2:20">
      <c r="B79" s="3" t="s">
        <v>23</v>
      </c>
      <c r="F79" s="44">
        <v>31</v>
      </c>
    </row>
    <row r="80" spans="2:20">
      <c r="B80" s="3" t="s">
        <v>24</v>
      </c>
      <c r="F80" s="44">
        <v>28</v>
      </c>
    </row>
    <row r="81" spans="2:6">
      <c r="B81" s="3" t="s">
        <v>25</v>
      </c>
      <c r="F81" s="44">
        <v>31</v>
      </c>
    </row>
    <row r="82" spans="2:6">
      <c r="B82" s="3" t="s">
        <v>26</v>
      </c>
      <c r="F82" s="44">
        <v>30</v>
      </c>
    </row>
    <row r="83" spans="2:6">
      <c r="B83" s="3" t="s">
        <v>27</v>
      </c>
      <c r="F83" s="44">
        <v>31</v>
      </c>
    </row>
    <row r="84" spans="2:6">
      <c r="B84" s="3" t="s">
        <v>28</v>
      </c>
      <c r="F84" s="44">
        <v>30</v>
      </c>
    </row>
    <row r="85" spans="2:6">
      <c r="B85" s="3" t="s">
        <v>29</v>
      </c>
      <c r="F85" s="44">
        <v>31</v>
      </c>
    </row>
    <row r="86" spans="2:6">
      <c r="B86" s="3" t="s">
        <v>30</v>
      </c>
      <c r="F86" s="44">
        <v>31</v>
      </c>
    </row>
    <row r="87" spans="2:6">
      <c r="B87" s="3" t="s">
        <v>31</v>
      </c>
      <c r="F87" s="44">
        <v>30</v>
      </c>
    </row>
    <row r="88" spans="2:6">
      <c r="B88" s="3" t="s">
        <v>32</v>
      </c>
      <c r="F88" s="44">
        <v>31</v>
      </c>
    </row>
    <row r="89" spans="2:6">
      <c r="B89" s="3" t="s">
        <v>33</v>
      </c>
      <c r="F89" s="44">
        <v>30</v>
      </c>
    </row>
    <row r="90" spans="2:6">
      <c r="B90" s="3" t="s">
        <v>34</v>
      </c>
      <c r="F90" s="44">
        <v>31</v>
      </c>
    </row>
    <row r="92" spans="2:6" ht="13.15">
      <c r="B92" s="2" t="s">
        <v>82</v>
      </c>
    </row>
    <row r="93" spans="2:6">
      <c r="B93" s="3" t="s">
        <v>74</v>
      </c>
      <c r="F93" s="20">
        <f>SUM(F79:F81)</f>
        <v>90</v>
      </c>
    </row>
    <row r="94" spans="2:6">
      <c r="B94" s="3" t="s">
        <v>75</v>
      </c>
      <c r="F94" s="20">
        <f>SUM(F82:F84)</f>
        <v>91</v>
      </c>
    </row>
    <row r="95" spans="2:6">
      <c r="B95" s="3" t="s">
        <v>76</v>
      </c>
      <c r="F95" s="20">
        <f>SUM(F85:F87)</f>
        <v>92</v>
      </c>
    </row>
    <row r="96" spans="2:6">
      <c r="B96" s="3" t="s">
        <v>77</v>
      </c>
      <c r="F96" s="20">
        <f>SUM(F88:F90)</f>
        <v>92</v>
      </c>
    </row>
    <row r="98" spans="2:22" ht="13.15">
      <c r="B98" s="2" t="s">
        <v>83</v>
      </c>
    </row>
    <row r="99" spans="2:22">
      <c r="B99" s="3" t="s">
        <v>84</v>
      </c>
      <c r="F99" s="44">
        <v>24</v>
      </c>
    </row>
    <row r="100" spans="2:22">
      <c r="B100" s="3" t="s">
        <v>85</v>
      </c>
      <c r="F100" s="20">
        <f>SUM(F79:F90)</f>
        <v>365</v>
      </c>
    </row>
    <row r="101" spans="2:22">
      <c r="B101" s="3" t="s">
        <v>86</v>
      </c>
      <c r="F101" s="20">
        <f>F99*F100</f>
        <v>8760</v>
      </c>
    </row>
    <row r="103" spans="2:22" s="6" customFormat="1" ht="13.15">
      <c r="B103" s="6" t="s">
        <v>87</v>
      </c>
    </row>
    <row r="105" spans="2:22" ht="13.15">
      <c r="B105" s="2" t="s">
        <v>88</v>
      </c>
    </row>
    <row r="106" spans="2:22" ht="13.15">
      <c r="B106" s="3" t="s">
        <v>89</v>
      </c>
      <c r="F106" s="50">
        <v>8.9999999999999998E-4</v>
      </c>
      <c r="H106" s="5"/>
      <c r="T106" s="3" t="s">
        <v>1</v>
      </c>
      <c r="V106" s="5"/>
    </row>
    <row r="107" spans="2:22" ht="13.15">
      <c r="B107" s="3" t="s">
        <v>90</v>
      </c>
      <c r="F107" s="50">
        <v>7.0199999999999999E-2</v>
      </c>
      <c r="H107" s="5"/>
      <c r="T107" s="3" t="s">
        <v>1</v>
      </c>
    </row>
    <row r="108" spans="2:22">
      <c r="B108" s="3" t="s">
        <v>91</v>
      </c>
      <c r="F108" s="50">
        <v>0.98319999999999996</v>
      </c>
      <c r="T108" s="3" t="s">
        <v>1</v>
      </c>
    </row>
    <row r="109" spans="2:22">
      <c r="B109" s="3" t="s">
        <v>92</v>
      </c>
      <c r="F109" s="50">
        <v>1E-4</v>
      </c>
      <c r="T109" s="3" t="s">
        <v>1</v>
      </c>
    </row>
    <row r="110" spans="2:22">
      <c r="B110" s="3" t="s">
        <v>93</v>
      </c>
      <c r="F110" s="50">
        <v>1E-4</v>
      </c>
      <c r="T110" s="3" t="s">
        <v>1</v>
      </c>
    </row>
    <row r="111" spans="2:22">
      <c r="B111" s="3" t="s">
        <v>94</v>
      </c>
      <c r="F111" s="50">
        <v>1E-4</v>
      </c>
      <c r="T111" s="3" t="s">
        <v>1</v>
      </c>
    </row>
    <row r="112" spans="2:22">
      <c r="B112" s="3" t="s">
        <v>95</v>
      </c>
      <c r="F112" s="50">
        <v>1E-4</v>
      </c>
      <c r="T112" s="3" t="s">
        <v>1</v>
      </c>
    </row>
    <row r="113" spans="2:20">
      <c r="B113" s="3" t="s">
        <v>96</v>
      </c>
      <c r="F113" s="50">
        <v>1E-4</v>
      </c>
      <c r="T113" s="3" t="s">
        <v>1</v>
      </c>
    </row>
    <row r="114" spans="2:20">
      <c r="B114" s="3" t="s">
        <v>97</v>
      </c>
      <c r="F114" s="50">
        <v>0.51200000000000001</v>
      </c>
      <c r="T114" s="3" t="s">
        <v>1</v>
      </c>
    </row>
    <row r="115" spans="2:20">
      <c r="B115" s="3" t="s">
        <v>98</v>
      </c>
      <c r="F115" s="50">
        <v>0.2359</v>
      </c>
      <c r="T115" s="3" t="s">
        <v>1</v>
      </c>
    </row>
    <row r="116" spans="2:20">
      <c r="B116" s="3" t="s">
        <v>99</v>
      </c>
      <c r="F116" s="50">
        <v>0.625</v>
      </c>
      <c r="T116" s="3" t="s">
        <v>1</v>
      </c>
    </row>
    <row r="117" spans="2:20">
      <c r="B117" s="3" t="s">
        <v>100</v>
      </c>
      <c r="F117" s="50">
        <v>1E-4</v>
      </c>
      <c r="T117" s="3" t="s">
        <v>1</v>
      </c>
    </row>
    <row r="118" spans="2:20">
      <c r="B118" s="3" t="s">
        <v>101</v>
      </c>
      <c r="F118" s="50">
        <v>0.31780000000000003</v>
      </c>
      <c r="T118" s="3" t="s">
        <v>1</v>
      </c>
    </row>
    <row r="119" spans="2:20">
      <c r="B119" s="3" t="s">
        <v>102</v>
      </c>
      <c r="F119" s="50">
        <v>0.97389999999999999</v>
      </c>
      <c r="T119" s="3" t="s">
        <v>1</v>
      </c>
    </row>
    <row r="120" spans="2:20">
      <c r="B120" s="3" t="s">
        <v>6</v>
      </c>
      <c r="F120" s="50">
        <v>1E-4</v>
      </c>
      <c r="T120" s="3" t="s">
        <v>1</v>
      </c>
    </row>
    <row r="122" spans="2:20" ht="13.15">
      <c r="B122" s="2" t="s">
        <v>103</v>
      </c>
    </row>
    <row r="123" spans="2:20">
      <c r="B123" s="3" t="s">
        <v>89</v>
      </c>
      <c r="F123" s="50">
        <v>1E-4</v>
      </c>
      <c r="T123" s="3" t="s">
        <v>1</v>
      </c>
    </row>
    <row r="124" spans="2:20">
      <c r="B124" s="3" t="s">
        <v>90</v>
      </c>
      <c r="F124" s="50">
        <v>1E-4</v>
      </c>
      <c r="T124" s="3" t="s">
        <v>1</v>
      </c>
    </row>
    <row r="125" spans="2:20">
      <c r="B125" s="3" t="s">
        <v>91</v>
      </c>
      <c r="F125" s="50">
        <v>1E-4</v>
      </c>
      <c r="T125" s="3" t="s">
        <v>1</v>
      </c>
    </row>
    <row r="126" spans="2:20">
      <c r="B126" s="3" t="s">
        <v>92</v>
      </c>
      <c r="F126" s="50">
        <v>0.71899999999999997</v>
      </c>
      <c r="T126" s="3" t="s">
        <v>1</v>
      </c>
    </row>
    <row r="127" spans="2:20">
      <c r="B127" s="3" t="s">
        <v>93</v>
      </c>
      <c r="F127" s="50">
        <v>0.49359999999999998</v>
      </c>
      <c r="T127" s="3" t="s">
        <v>1</v>
      </c>
    </row>
    <row r="128" spans="2:20">
      <c r="B128" s="3" t="s">
        <v>94</v>
      </c>
      <c r="F128" s="50">
        <v>0.33329999999999999</v>
      </c>
      <c r="T128" s="3" t="s">
        <v>1</v>
      </c>
    </row>
    <row r="129" spans="2:20">
      <c r="B129" s="3" t="s">
        <v>95</v>
      </c>
      <c r="F129" s="50">
        <v>0.95730000000000004</v>
      </c>
      <c r="T129" s="3" t="s">
        <v>1</v>
      </c>
    </row>
    <row r="130" spans="2:20">
      <c r="B130" s="3" t="s">
        <v>96</v>
      </c>
      <c r="F130" s="50">
        <v>0.1525</v>
      </c>
      <c r="T130" s="3" t="s">
        <v>1</v>
      </c>
    </row>
    <row r="131" spans="2:20">
      <c r="B131" s="3" t="s">
        <v>97</v>
      </c>
      <c r="F131" s="50">
        <v>0.50480000000000003</v>
      </c>
      <c r="T131" s="3" t="s">
        <v>1</v>
      </c>
    </row>
    <row r="132" spans="2:20">
      <c r="B132" s="3" t="s">
        <v>98</v>
      </c>
      <c r="F132" s="50">
        <v>1E-4</v>
      </c>
      <c r="T132" s="3" t="s">
        <v>1</v>
      </c>
    </row>
    <row r="133" spans="2:20">
      <c r="B133" s="3" t="s">
        <v>99</v>
      </c>
      <c r="F133" s="50">
        <v>0.374</v>
      </c>
      <c r="T133" s="3" t="s">
        <v>1</v>
      </c>
    </row>
    <row r="134" spans="2:20">
      <c r="B134" s="3" t="s">
        <v>100</v>
      </c>
      <c r="F134" s="50">
        <v>5.7700000000000001E-2</v>
      </c>
      <c r="T134" s="3" t="s">
        <v>1</v>
      </c>
    </row>
    <row r="135" spans="2:20">
      <c r="B135" s="3" t="s">
        <v>101</v>
      </c>
      <c r="F135" s="50">
        <v>1E-4</v>
      </c>
      <c r="T135" s="3" t="s">
        <v>1</v>
      </c>
    </row>
    <row r="136" spans="2:20">
      <c r="B136" s="3" t="s">
        <v>102</v>
      </c>
      <c r="F136" s="50">
        <v>0.64359999999999995</v>
      </c>
      <c r="T136" s="3" t="s">
        <v>1</v>
      </c>
    </row>
    <row r="137" spans="2:20">
      <c r="B137" s="3" t="s">
        <v>6</v>
      </c>
      <c r="F137" s="50">
        <v>1E-4</v>
      </c>
      <c r="T137" s="3" t="s">
        <v>1</v>
      </c>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ignoredErrors>
    <ignoredError sqref="F93:F9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Q33"/>
  <sheetViews>
    <sheetView showGridLines="0" zoomScale="90" zoomScaleNormal="90" workbookViewId="0">
      <pane xSplit="4" ySplit="7" topLeftCell="E8" activePane="bottomRight" state="frozen"/>
      <selection pane="topRight"/>
      <selection pane="bottomLeft"/>
      <selection pane="bottomRight" activeCell="K26" sqref="K26"/>
    </sheetView>
  </sheetViews>
  <sheetFormatPr defaultColWidth="9.1328125" defaultRowHeight="12.75"/>
  <cols>
    <col min="1" max="1" width="2.59765625" style="3" customWidth="1"/>
    <col min="2" max="2" width="58.265625" style="3" customWidth="1"/>
    <col min="3" max="3" width="2.59765625" style="3" customWidth="1"/>
    <col min="4" max="4" width="13.59765625" style="3" customWidth="1"/>
    <col min="5" max="5" width="2.59765625" style="3" customWidth="1"/>
    <col min="6" max="6" width="9.59765625" style="3" customWidth="1"/>
    <col min="7" max="7" width="2.59765625" style="3" customWidth="1"/>
    <col min="8" max="10" width="14.86328125" style="3" bestFit="1" customWidth="1"/>
    <col min="11" max="11" width="16.3984375" style="3" bestFit="1" customWidth="1"/>
    <col min="12" max="12" width="14.86328125" style="3" bestFit="1" customWidth="1"/>
    <col min="13" max="13" width="14.86328125" style="3" customWidth="1"/>
    <col min="14" max="14" width="2.59765625" style="3" customWidth="1"/>
    <col min="15" max="15" width="30.1328125" style="3" customWidth="1"/>
    <col min="16" max="16" width="2.59765625" style="3" customWidth="1"/>
    <col min="17" max="27" width="13.59765625" style="3" customWidth="1"/>
    <col min="28" max="16384" width="9.1328125" style="3"/>
  </cols>
  <sheetData>
    <row r="2" spans="2:17" s="8" customFormat="1" ht="17.649999999999999">
      <c r="B2" s="8" t="s">
        <v>153</v>
      </c>
    </row>
    <row r="4" spans="2:17" ht="13.15">
      <c r="B4" s="11" t="s">
        <v>42</v>
      </c>
      <c r="C4" s="2"/>
    </row>
    <row r="5" spans="2:17" ht="27.75" customHeight="1">
      <c r="B5" s="126" t="s">
        <v>154</v>
      </c>
      <c r="C5" s="126"/>
      <c r="D5" s="126"/>
      <c r="F5" s="9"/>
    </row>
    <row r="6" spans="2:17" ht="12" customHeight="1"/>
    <row r="7" spans="2:17" s="6" customFormat="1" ht="12" customHeight="1">
      <c r="B7" s="6" t="s">
        <v>7</v>
      </c>
      <c r="D7" s="6" t="s">
        <v>44</v>
      </c>
      <c r="F7" s="6" t="s">
        <v>45</v>
      </c>
      <c r="H7" s="29">
        <v>2022</v>
      </c>
      <c r="I7" s="29">
        <v>2023</v>
      </c>
      <c r="J7" s="29">
        <v>2024</v>
      </c>
      <c r="K7" s="29">
        <v>2025</v>
      </c>
      <c r="L7" s="29">
        <v>2026</v>
      </c>
      <c r="M7" s="29">
        <v>2027</v>
      </c>
      <c r="O7" s="6" t="s">
        <v>46</v>
      </c>
      <c r="Q7" s="6" t="s">
        <v>47</v>
      </c>
    </row>
    <row r="9" spans="2:17" s="6" customFormat="1" ht="13.15">
      <c r="B9" s="6" t="s">
        <v>157</v>
      </c>
    </row>
    <row r="11" spans="2:17">
      <c r="B11" s="18" t="s">
        <v>155</v>
      </c>
      <c r="D11" s="3" t="s">
        <v>107</v>
      </c>
      <c r="H11" s="7"/>
      <c r="I11" s="7"/>
      <c r="J11" s="7"/>
      <c r="K11" s="107">
        <v>-2099568.022136</v>
      </c>
      <c r="L11" s="7"/>
      <c r="M11" s="7"/>
      <c r="O11" s="3" t="s">
        <v>165</v>
      </c>
    </row>
    <row r="12" spans="2:17">
      <c r="B12" s="3" t="s">
        <v>156</v>
      </c>
      <c r="D12" s="3" t="s">
        <v>107</v>
      </c>
      <c r="H12" s="7"/>
      <c r="I12" s="7"/>
      <c r="J12" s="7"/>
      <c r="K12" s="116">
        <v>-1963147.57</v>
      </c>
      <c r="L12" s="7"/>
      <c r="M12" s="7"/>
      <c r="O12" s="3" t="s">
        <v>166</v>
      </c>
    </row>
    <row r="14" spans="2:17" s="6" customFormat="1" ht="13.15">
      <c r="B14" s="6" t="s">
        <v>158</v>
      </c>
    </row>
    <row r="16" spans="2:17">
      <c r="B16" s="3" t="s">
        <v>162</v>
      </c>
      <c r="D16" s="3" t="s">
        <v>107</v>
      </c>
      <c r="H16" s="7"/>
      <c r="I16" s="7"/>
      <c r="J16" s="7"/>
      <c r="K16" s="116">
        <v>0</v>
      </c>
      <c r="L16" s="7"/>
      <c r="M16" s="7"/>
      <c r="O16" s="3" t="s">
        <v>166</v>
      </c>
    </row>
    <row r="18" spans="2:15" s="6" customFormat="1" ht="13.15">
      <c r="B18" s="6" t="s">
        <v>159</v>
      </c>
    </row>
    <row r="20" spans="2:15">
      <c r="B20" s="3" t="s">
        <v>162</v>
      </c>
      <c r="D20" s="3" t="s">
        <v>107</v>
      </c>
      <c r="H20" s="7"/>
      <c r="I20" s="7"/>
      <c r="J20" s="7"/>
      <c r="K20" s="116">
        <v>0</v>
      </c>
      <c r="L20" s="7"/>
      <c r="M20" s="7"/>
      <c r="O20" s="3" t="s">
        <v>166</v>
      </c>
    </row>
    <row r="21" spans="2:15">
      <c r="H21" s="43"/>
      <c r="I21" s="43"/>
      <c r="J21" s="43"/>
      <c r="K21" s="43"/>
      <c r="L21" s="43"/>
      <c r="M21" s="43"/>
    </row>
    <row r="22" spans="2:15" s="6" customFormat="1" ht="13.15">
      <c r="B22" s="6" t="s">
        <v>160</v>
      </c>
    </row>
    <row r="23" spans="2:15">
      <c r="H23" s="43"/>
      <c r="I23" s="43"/>
      <c r="J23" s="43"/>
      <c r="K23" s="43"/>
      <c r="L23" s="43"/>
      <c r="M23" s="43"/>
    </row>
    <row r="24" spans="2:15">
      <c r="B24" s="3" t="s">
        <v>163</v>
      </c>
      <c r="D24" s="3" t="s">
        <v>107</v>
      </c>
      <c r="H24" s="7"/>
      <c r="I24" s="7"/>
      <c r="J24" s="7"/>
      <c r="K24" s="116">
        <v>1643545.87</v>
      </c>
      <c r="L24" s="7"/>
      <c r="M24" s="7"/>
      <c r="O24" s="3" t="s">
        <v>166</v>
      </c>
    </row>
    <row r="25" spans="2:15">
      <c r="B25" s="3" t="s">
        <v>164</v>
      </c>
      <c r="D25" s="3" t="s">
        <v>107</v>
      </c>
      <c r="H25" s="7"/>
      <c r="I25" s="7"/>
      <c r="J25" s="7"/>
      <c r="K25" s="116">
        <v>33099.65</v>
      </c>
      <c r="L25" s="7"/>
      <c r="M25" s="7"/>
      <c r="O25" s="3" t="s">
        <v>166</v>
      </c>
    </row>
    <row r="27" spans="2:15" s="6" customFormat="1" ht="13.15">
      <c r="B27" s="6" t="s">
        <v>161</v>
      </c>
    </row>
    <row r="29" spans="2:15">
      <c r="B29" s="3" t="s">
        <v>162</v>
      </c>
      <c r="D29" s="3" t="s">
        <v>107</v>
      </c>
      <c r="H29" s="7"/>
      <c r="I29" s="7"/>
      <c r="J29" s="7"/>
      <c r="K29" s="116">
        <v>0</v>
      </c>
      <c r="L29" s="7"/>
      <c r="M29" s="7"/>
      <c r="O29" s="3" t="s">
        <v>166</v>
      </c>
    </row>
    <row r="31" spans="2:15">
      <c r="H31" s="52"/>
      <c r="I31" s="52"/>
      <c r="J31" s="52"/>
      <c r="K31" s="52"/>
    </row>
    <row r="32" spans="2:15">
      <c r="B32" s="18"/>
      <c r="N32" s="52"/>
    </row>
    <row r="33" spans="2:14">
      <c r="B33" s="18"/>
      <c r="N33" s="52"/>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S30"/>
  <sheetViews>
    <sheetView showGridLines="0" zoomScale="85" zoomScaleNormal="85" workbookViewId="0">
      <pane xSplit="2" ySplit="5" topLeftCell="C6" activePane="bottomRight" state="frozen"/>
      <selection pane="topRight"/>
      <selection pane="bottomLeft"/>
      <selection pane="bottomRight" activeCell="O12" sqref="O12:O13"/>
    </sheetView>
  </sheetViews>
  <sheetFormatPr defaultColWidth="9.1328125" defaultRowHeight="12.75"/>
  <cols>
    <col min="1" max="1" width="2.59765625" style="3" customWidth="1"/>
    <col min="2" max="2" width="62" style="3" customWidth="1"/>
    <col min="3" max="3" width="2.59765625" style="3" customWidth="1"/>
    <col min="4" max="4" width="13.59765625" style="3" customWidth="1"/>
    <col min="5" max="5" width="2.59765625" style="3" customWidth="1"/>
    <col min="6" max="6" width="13.59765625" style="3" customWidth="1"/>
    <col min="7" max="7" width="2.59765625" style="3" customWidth="1"/>
    <col min="8" max="15" width="12.59765625" style="3" customWidth="1"/>
    <col min="16" max="16" width="2.59765625" style="3" customWidth="1"/>
    <col min="17" max="17" width="20.59765625" style="3" customWidth="1"/>
    <col min="18" max="18" width="2.59765625" style="3" customWidth="1"/>
    <col min="19" max="19" width="20.59765625" style="3" customWidth="1"/>
    <col min="20" max="32" width="13.59765625" style="3" customWidth="1"/>
    <col min="33" max="16384" width="9.1328125" style="3"/>
  </cols>
  <sheetData>
    <row r="2" spans="2:19" s="8" customFormat="1" ht="17.649999999999999">
      <c r="B2" s="8" t="s">
        <v>167</v>
      </c>
    </row>
    <row r="4" spans="2:19" ht="13.15">
      <c r="B4" s="11" t="s">
        <v>42</v>
      </c>
      <c r="C4" s="2"/>
    </row>
    <row r="5" spans="2:19" ht="27.75" customHeight="1">
      <c r="B5" s="126" t="s">
        <v>109</v>
      </c>
      <c r="C5" s="129"/>
      <c r="D5" s="129"/>
      <c r="F5" s="9"/>
    </row>
    <row r="7" spans="2:19" s="6" customFormat="1" ht="13.15">
      <c r="B7" s="6" t="s">
        <v>7</v>
      </c>
      <c r="D7" s="6" t="s">
        <v>44</v>
      </c>
      <c r="F7" s="6" t="s">
        <v>45</v>
      </c>
      <c r="H7" s="32">
        <v>2020</v>
      </c>
      <c r="I7" s="29">
        <v>2021</v>
      </c>
      <c r="J7" s="29">
        <v>2022</v>
      </c>
      <c r="K7" s="29">
        <v>2023</v>
      </c>
      <c r="L7" s="29">
        <v>2024</v>
      </c>
      <c r="M7" s="29">
        <v>2025</v>
      </c>
      <c r="N7" s="29">
        <v>2026</v>
      </c>
      <c r="O7" s="29">
        <v>2027</v>
      </c>
      <c r="Q7" s="6" t="s">
        <v>46</v>
      </c>
      <c r="S7" s="6" t="s">
        <v>47</v>
      </c>
    </row>
    <row r="9" spans="2:19" s="6" customFormat="1" ht="13.15">
      <c r="B9" s="6" t="s">
        <v>110</v>
      </c>
    </row>
    <row r="11" spans="2:19" ht="13.15">
      <c r="B11" s="11" t="s">
        <v>110</v>
      </c>
    </row>
    <row r="12" spans="2:19">
      <c r="B12" s="3" t="s">
        <v>111</v>
      </c>
      <c r="D12" s="3" t="s">
        <v>112</v>
      </c>
      <c r="H12" s="7"/>
      <c r="I12" s="7"/>
      <c r="J12" s="7"/>
      <c r="K12" s="7"/>
      <c r="L12" s="7"/>
      <c r="M12" s="7"/>
      <c r="N12" s="7"/>
      <c r="O12" s="97">
        <v>109121387</v>
      </c>
      <c r="Q12" s="3" t="s">
        <v>108</v>
      </c>
    </row>
    <row r="13" spans="2:19">
      <c r="B13" s="3" t="s">
        <v>113</v>
      </c>
      <c r="D13" s="3" t="s">
        <v>112</v>
      </c>
      <c r="H13" s="7"/>
      <c r="I13" s="7"/>
      <c r="J13" s="7"/>
      <c r="K13" s="7"/>
      <c r="L13" s="7"/>
      <c r="M13" s="7"/>
      <c r="N13" s="7"/>
      <c r="O13" s="97">
        <v>175878613</v>
      </c>
      <c r="Q13" s="3" t="s">
        <v>108</v>
      </c>
    </row>
    <row r="14" spans="2:19">
      <c r="J14" s="9"/>
      <c r="K14" s="9"/>
      <c r="L14" s="9"/>
      <c r="M14" s="9"/>
      <c r="N14" s="54"/>
      <c r="O14" s="54"/>
    </row>
    <row r="15" spans="2:19">
      <c r="B15" s="3" t="s">
        <v>114</v>
      </c>
      <c r="D15" s="3" t="s">
        <v>112</v>
      </c>
      <c r="H15" s="7"/>
      <c r="I15" s="7"/>
      <c r="J15" s="7"/>
      <c r="K15" s="7"/>
      <c r="L15" s="7"/>
      <c r="M15" s="7"/>
      <c r="N15" s="7"/>
      <c r="O15" s="97">
        <v>34958672</v>
      </c>
      <c r="Q15" s="3" t="s">
        <v>108</v>
      </c>
    </row>
    <row r="16" spans="2:19">
      <c r="B16" s="3" t="s">
        <v>115</v>
      </c>
      <c r="D16" s="3" t="s">
        <v>112</v>
      </c>
      <c r="H16" s="7"/>
      <c r="I16" s="7"/>
      <c r="J16" s="7"/>
      <c r="K16" s="7"/>
      <c r="L16" s="7"/>
      <c r="M16" s="7"/>
      <c r="N16" s="7"/>
      <c r="O16" s="97">
        <v>15987135</v>
      </c>
      <c r="Q16" s="3" t="s">
        <v>108</v>
      </c>
    </row>
    <row r="17" spans="2:17">
      <c r="J17" s="9"/>
      <c r="N17" s="54"/>
      <c r="O17" s="54"/>
    </row>
    <row r="18" spans="2:17">
      <c r="B18" s="3" t="s">
        <v>116</v>
      </c>
      <c r="D18" s="3" t="s">
        <v>112</v>
      </c>
      <c r="H18" s="7"/>
      <c r="I18" s="7"/>
      <c r="J18" s="7"/>
      <c r="K18" s="7"/>
      <c r="L18" s="7"/>
      <c r="M18" s="7"/>
      <c r="N18" s="7"/>
      <c r="O18" s="97">
        <v>33329341</v>
      </c>
      <c r="Q18" s="3" t="s">
        <v>108</v>
      </c>
    </row>
    <row r="24" spans="2:17">
      <c r="M24" s="54"/>
    </row>
    <row r="25" spans="2:17">
      <c r="M25" s="54"/>
    </row>
    <row r="26" spans="2:17">
      <c r="M26" s="54"/>
    </row>
    <row r="27" spans="2:17">
      <c r="M27" s="54"/>
    </row>
    <row r="28" spans="2:17">
      <c r="M28" s="54"/>
    </row>
    <row r="29" spans="2:17">
      <c r="M29" s="54"/>
    </row>
    <row r="30" spans="2:17">
      <c r="M30" s="54"/>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1328125" defaultRowHeight="12.75"/>
  <cols>
    <col min="1" max="16384" width="9.1328125" style="10"/>
  </cols>
  <sheetData/>
  <pageMargins left="0.7" right="0.7" top="0.75" bottom="0.75" header="0.3" footer="0.3"/>
  <pageSetup paperSize="9" orientation="portrait" r:id="rId1"/>
  <headerFooter>
    <oddFooter>&amp;C_x000D_&amp;1#&amp;"Calibri"&amp;10&amp;K000000 Vertrouwelijk/Confidential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B2:T42"/>
  <sheetViews>
    <sheetView showGridLines="0" zoomScale="85" zoomScaleNormal="85" workbookViewId="0">
      <pane xSplit="3" ySplit="8" topLeftCell="D9" activePane="bottomRight" state="frozen"/>
      <selection pane="topRight" activeCell="D1" sqref="D1"/>
      <selection pane="bottomLeft" activeCell="A12" sqref="A12"/>
      <selection pane="bottomRight" activeCell="R38" sqref="R38"/>
    </sheetView>
  </sheetViews>
  <sheetFormatPr defaultColWidth="9.1328125" defaultRowHeight="12.75"/>
  <cols>
    <col min="1" max="1" width="2.59765625" style="3" customWidth="1"/>
    <col min="2" max="2" width="75.86328125" style="3" customWidth="1"/>
    <col min="3" max="3" width="2.59765625" style="3" customWidth="1"/>
    <col min="4" max="4" width="17.86328125" style="3" customWidth="1"/>
    <col min="5" max="5" width="2.59765625" style="3" customWidth="1"/>
    <col min="6" max="6" width="13.59765625" style="3" customWidth="1"/>
    <col min="7" max="7" width="2.59765625" style="3" customWidth="1"/>
    <col min="8" max="11" width="12" style="3" bestFit="1" customWidth="1"/>
    <col min="12" max="12" width="13" style="3" bestFit="1" customWidth="1"/>
    <col min="13" max="13" width="15.73046875" style="3" customWidth="1"/>
    <col min="14" max="17" width="14.86328125" style="3" bestFit="1" customWidth="1"/>
    <col min="18" max="18" width="14.86328125" style="3" customWidth="1"/>
    <col min="19" max="19" width="2.59765625" style="3" customWidth="1"/>
    <col min="20" max="29" width="13.59765625" style="3" customWidth="1"/>
    <col min="30" max="30" width="15.3984375" style="3" customWidth="1"/>
    <col min="31" max="31" width="13.59765625" style="3" customWidth="1"/>
    <col min="32" max="16384" width="9.1328125" style="3"/>
  </cols>
  <sheetData>
    <row r="2" spans="2:20" s="8" customFormat="1" ht="17.649999999999999">
      <c r="B2" s="8" t="s">
        <v>169</v>
      </c>
    </row>
    <row r="4" spans="2:20" ht="13.15">
      <c r="B4" s="11" t="s">
        <v>117</v>
      </c>
      <c r="C4" s="2"/>
    </row>
    <row r="5" spans="2:20">
      <c r="B5" s="126" t="s">
        <v>120</v>
      </c>
      <c r="C5" s="129"/>
      <c r="D5" s="129"/>
      <c r="F5" s="9"/>
    </row>
    <row r="6" spans="2:20" ht="14.25" customHeight="1">
      <c r="F6" s="55"/>
    </row>
    <row r="7" spans="2:20" s="6" customFormat="1" ht="13.15">
      <c r="B7" s="6" t="s">
        <v>7</v>
      </c>
      <c r="D7" s="6" t="s">
        <v>44</v>
      </c>
      <c r="F7" s="6" t="s">
        <v>45</v>
      </c>
      <c r="H7" s="105" t="s">
        <v>104</v>
      </c>
      <c r="I7" s="105" t="s">
        <v>105</v>
      </c>
      <c r="J7" s="105" t="s">
        <v>106</v>
      </c>
      <c r="K7" s="29">
        <v>2020</v>
      </c>
      <c r="L7" s="29">
        <v>2021</v>
      </c>
      <c r="M7" s="29">
        <v>2022</v>
      </c>
      <c r="N7" s="29">
        <v>2023</v>
      </c>
      <c r="O7" s="29">
        <v>2024</v>
      </c>
      <c r="P7" s="29">
        <v>2025</v>
      </c>
      <c r="Q7" s="29">
        <v>2026</v>
      </c>
      <c r="R7" s="29">
        <v>2027</v>
      </c>
      <c r="T7" s="6" t="s">
        <v>47</v>
      </c>
    </row>
    <row r="9" spans="2:20" s="6" customFormat="1" ht="13.15">
      <c r="B9" s="6" t="s">
        <v>118</v>
      </c>
    </row>
    <row r="11" spans="2:20" ht="13.15">
      <c r="B11" s="11" t="s">
        <v>56</v>
      </c>
    </row>
    <row r="12" spans="2:20">
      <c r="B12" s="18" t="s">
        <v>54</v>
      </c>
      <c r="D12" s="3" t="s">
        <v>119</v>
      </c>
      <c r="H12" s="7"/>
      <c r="I12" s="7"/>
      <c r="J12" s="7"/>
      <c r="K12" s="7"/>
      <c r="L12" s="7"/>
      <c r="M12" s="7"/>
      <c r="N12" s="7"/>
      <c r="O12" s="7"/>
      <c r="P12" s="21">
        <f>'2. Parameters'!P20</f>
        <v>1</v>
      </c>
      <c r="Q12" s="21">
        <f>'2. Parameters'!Q20</f>
        <v>1.05</v>
      </c>
      <c r="R12" s="21">
        <f>'2. Parameters'!R20</f>
        <v>1.0920000000000001</v>
      </c>
    </row>
    <row r="14" spans="2:20" s="6" customFormat="1" ht="13.15">
      <c r="B14" s="6" t="s">
        <v>157</v>
      </c>
    </row>
    <row r="16" spans="2:20">
      <c r="B16" s="18" t="s">
        <v>155</v>
      </c>
      <c r="D16" s="3" t="s">
        <v>107</v>
      </c>
      <c r="K16" s="7"/>
      <c r="L16" s="7"/>
      <c r="M16" s="45"/>
      <c r="N16" s="45"/>
      <c r="O16" s="45"/>
      <c r="P16" s="26">
        <f>'3. Input nacalculaties'!K11</f>
        <v>-2099568.022136</v>
      </c>
      <c r="Q16" s="7"/>
      <c r="R16" s="7"/>
    </row>
    <row r="17" spans="2:18">
      <c r="B17" t="s">
        <v>156</v>
      </c>
      <c r="D17" s="3" t="s">
        <v>107</v>
      </c>
      <c r="K17" s="7"/>
      <c r="L17" s="7"/>
      <c r="M17" s="100"/>
      <c r="N17" s="100"/>
      <c r="O17" s="100"/>
      <c r="P17" s="26">
        <f>'3. Input nacalculaties'!K12</f>
        <v>-1963147.57</v>
      </c>
      <c r="Q17" s="7"/>
      <c r="R17" s="7"/>
    </row>
    <row r="18" spans="2:18">
      <c r="B18" s="3" t="s">
        <v>121</v>
      </c>
      <c r="D18" s="3" t="s">
        <v>107</v>
      </c>
      <c r="K18" s="7"/>
      <c r="L18" s="7"/>
      <c r="M18" s="45"/>
      <c r="N18" s="45"/>
      <c r="O18" s="45"/>
      <c r="P18" s="27">
        <f>P16-P17</f>
        <v>-136420.45213599992</v>
      </c>
      <c r="Q18" s="7"/>
      <c r="R18" s="7"/>
    </row>
    <row r="19" spans="2:18">
      <c r="B19" s="3" t="s">
        <v>122</v>
      </c>
      <c r="D19" s="3" t="s">
        <v>107</v>
      </c>
      <c r="K19" s="7"/>
      <c r="L19" s="7"/>
      <c r="M19" s="45"/>
      <c r="N19" s="45"/>
      <c r="O19" s="45"/>
      <c r="P19" s="26">
        <f>P18</f>
        <v>-136420.45213599992</v>
      </c>
      <c r="Q19" s="7"/>
      <c r="R19" s="7"/>
    </row>
    <row r="20" spans="2:18">
      <c r="B20" s="3" t="s">
        <v>123</v>
      </c>
      <c r="D20" s="3" t="s">
        <v>107</v>
      </c>
      <c r="K20" s="7"/>
      <c r="L20" s="7"/>
      <c r="M20" s="7"/>
      <c r="N20" s="7"/>
      <c r="O20" s="45"/>
      <c r="P20" s="45"/>
      <c r="Q20" s="45"/>
      <c r="R20" s="31">
        <f>P19*$R$12</f>
        <v>-148971.13373251192</v>
      </c>
    </row>
    <row r="22" spans="2:18" s="6" customFormat="1" ht="13.15">
      <c r="B22" s="6" t="s">
        <v>158</v>
      </c>
    </row>
    <row r="24" spans="2:18">
      <c r="B24" s="3" t="s">
        <v>162</v>
      </c>
      <c r="D24" s="3" t="s">
        <v>107</v>
      </c>
      <c r="K24" s="7"/>
      <c r="L24" s="7"/>
      <c r="M24" s="47"/>
      <c r="N24" s="47"/>
      <c r="O24" s="47"/>
      <c r="P24" s="117">
        <f>'3. Input nacalculaties'!K16</f>
        <v>0</v>
      </c>
      <c r="Q24" s="7"/>
      <c r="R24" s="7"/>
    </row>
    <row r="25" spans="2:18">
      <c r="B25" s="3" t="s">
        <v>123</v>
      </c>
      <c r="D25" s="3" t="s">
        <v>107</v>
      </c>
      <c r="K25" s="7"/>
      <c r="L25" s="7"/>
      <c r="M25" s="7"/>
      <c r="N25" s="7"/>
      <c r="O25" s="45"/>
      <c r="P25" s="45"/>
      <c r="Q25" s="45"/>
      <c r="R25" s="118">
        <f>P24*$R$12</f>
        <v>0</v>
      </c>
    </row>
    <row r="27" spans="2:18" s="6" customFormat="1" ht="13.15">
      <c r="B27" s="6" t="s">
        <v>159</v>
      </c>
    </row>
    <row r="29" spans="2:18">
      <c r="B29" s="3" t="s">
        <v>162</v>
      </c>
      <c r="D29" s="3" t="s">
        <v>107</v>
      </c>
      <c r="K29" s="7"/>
      <c r="L29" s="7"/>
      <c r="M29" s="47"/>
      <c r="N29" s="47"/>
      <c r="O29" s="47"/>
      <c r="P29" s="117">
        <f>'3. Input nacalculaties'!K20</f>
        <v>0</v>
      </c>
      <c r="Q29" s="7"/>
      <c r="R29" s="7"/>
    </row>
    <row r="30" spans="2:18">
      <c r="B30" s="3" t="s">
        <v>123</v>
      </c>
      <c r="D30" s="3" t="s">
        <v>107</v>
      </c>
      <c r="K30" s="7"/>
      <c r="L30" s="7"/>
      <c r="M30" s="7"/>
      <c r="N30" s="7"/>
      <c r="O30" s="45"/>
      <c r="P30" s="45"/>
      <c r="Q30" s="45"/>
      <c r="R30" s="118">
        <f>P29*$R$12</f>
        <v>0</v>
      </c>
    </row>
    <row r="32" spans="2:18" s="6" customFormat="1" ht="13.15">
      <c r="B32" s="6" t="s">
        <v>160</v>
      </c>
    </row>
    <row r="34" spans="2:18">
      <c r="B34" s="3" t="s">
        <v>163</v>
      </c>
      <c r="D34" s="3" t="s">
        <v>107</v>
      </c>
      <c r="K34" s="7"/>
      <c r="L34" s="7"/>
      <c r="M34" s="47"/>
      <c r="N34" s="47"/>
      <c r="O34" s="47"/>
      <c r="P34" s="26">
        <f>'3. Input nacalculaties'!K24</f>
        <v>1643545.87</v>
      </c>
      <c r="Q34" s="7"/>
      <c r="R34" s="7"/>
    </row>
    <row r="35" spans="2:18">
      <c r="B35" s="3" t="s">
        <v>164</v>
      </c>
      <c r="D35" s="3" t="s">
        <v>107</v>
      </c>
      <c r="K35" s="7"/>
      <c r="L35" s="7"/>
      <c r="M35" s="47"/>
      <c r="N35" s="47"/>
      <c r="O35" s="47"/>
      <c r="P35" s="26">
        <f>'3. Input nacalculaties'!K25</f>
        <v>33099.65</v>
      </c>
      <c r="Q35" s="7"/>
      <c r="R35" s="7"/>
    </row>
    <row r="36" spans="2:18">
      <c r="B36" s="3" t="s">
        <v>168</v>
      </c>
      <c r="D36" s="3" t="s">
        <v>107</v>
      </c>
      <c r="K36" s="7"/>
      <c r="L36" s="7"/>
      <c r="M36" s="47"/>
      <c r="N36" s="47"/>
      <c r="O36" s="47"/>
      <c r="P36" s="30">
        <f>SUM(P34:P35)</f>
        <v>1676645.52</v>
      </c>
      <c r="Q36" s="7"/>
      <c r="R36" s="7"/>
    </row>
    <row r="37" spans="2:18">
      <c r="B37" s="3" t="s">
        <v>123</v>
      </c>
      <c r="D37" s="3" t="s">
        <v>107</v>
      </c>
      <c r="K37" s="7"/>
      <c r="L37" s="7"/>
      <c r="M37" s="7"/>
      <c r="N37" s="7"/>
      <c r="O37" s="45"/>
      <c r="P37" s="47"/>
      <c r="Q37" s="45"/>
      <c r="R37" s="31">
        <f>-P36*$R$12</f>
        <v>-1830896.9078400002</v>
      </c>
    </row>
    <row r="39" spans="2:18" s="6" customFormat="1" ht="13.15">
      <c r="B39" s="6" t="s">
        <v>161</v>
      </c>
    </row>
    <row r="41" spans="2:18">
      <c r="B41" s="3" t="s">
        <v>162</v>
      </c>
      <c r="D41" s="3" t="s">
        <v>107</v>
      </c>
      <c r="K41" s="7"/>
      <c r="L41" s="7"/>
      <c r="M41" s="47"/>
      <c r="N41" s="47"/>
      <c r="O41" s="47"/>
      <c r="P41" s="117">
        <f>'3. Input nacalculaties'!K29</f>
        <v>0</v>
      </c>
      <c r="Q41" s="7"/>
      <c r="R41" s="7"/>
    </row>
    <row r="42" spans="2:18">
      <c r="B42" s="3" t="s">
        <v>123</v>
      </c>
      <c r="D42" s="3" t="s">
        <v>107</v>
      </c>
      <c r="K42" s="7"/>
      <c r="L42" s="7"/>
      <c r="M42" s="7"/>
      <c r="N42" s="7"/>
      <c r="O42" s="45"/>
      <c r="P42" s="45"/>
      <c r="Q42" s="45"/>
      <c r="R42" s="118">
        <f>P41*$R$12</f>
        <v>0</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ignoredErrors>
    <ignoredError sqref="H7:J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Q22"/>
  <sheetViews>
    <sheetView showGridLines="0" zoomScale="90" zoomScaleNormal="90" workbookViewId="0">
      <pane xSplit="4" ySplit="7" topLeftCell="E8" activePane="bottomRight" state="frozen"/>
      <selection pane="topRight" activeCell="E1" sqref="E1"/>
      <selection pane="bottomLeft" activeCell="A8" sqref="A8"/>
      <selection pane="bottomRight" activeCell="N19" sqref="N19"/>
    </sheetView>
  </sheetViews>
  <sheetFormatPr defaultColWidth="9.1328125" defaultRowHeight="12.75"/>
  <cols>
    <col min="1" max="1" width="2.59765625" style="3" customWidth="1"/>
    <col min="2" max="2" width="89" style="3" bestFit="1" customWidth="1"/>
    <col min="3" max="3" width="2.59765625" style="3" customWidth="1"/>
    <col min="4" max="4" width="15.3984375" style="3" customWidth="1"/>
    <col min="5" max="5" width="2.59765625" style="3" customWidth="1"/>
    <col min="6" max="6" width="13.59765625" style="3" customWidth="1"/>
    <col min="7" max="7" width="2.59765625" style="3" customWidth="1"/>
    <col min="8" max="13" width="12.73046875" style="3" customWidth="1"/>
    <col min="14" max="14" width="16.73046875" style="3" customWidth="1"/>
    <col min="15" max="15" width="80" style="3" customWidth="1"/>
    <col min="16" max="16" width="15.3984375" style="3" customWidth="1"/>
    <col min="17" max="20" width="13.59765625" style="3" customWidth="1"/>
    <col min="21" max="16384" width="9.1328125" style="3"/>
  </cols>
  <sheetData>
    <row r="2" spans="2:17" s="8" customFormat="1" ht="17.649999999999999">
      <c r="B2" s="8" t="s">
        <v>170</v>
      </c>
    </row>
    <row r="4" spans="2:17" ht="13.15">
      <c r="B4" s="11" t="s">
        <v>117</v>
      </c>
      <c r="C4" s="2"/>
    </row>
    <row r="5" spans="2:17">
      <c r="B5" s="126" t="s">
        <v>171</v>
      </c>
      <c r="C5" s="126"/>
      <c r="D5" s="126"/>
      <c r="F5" s="9"/>
    </row>
    <row r="7" spans="2:17" s="6" customFormat="1" ht="13.15">
      <c r="B7" s="6" t="s">
        <v>7</v>
      </c>
      <c r="D7" s="6" t="s">
        <v>44</v>
      </c>
      <c r="F7" s="6" t="s">
        <v>45</v>
      </c>
      <c r="H7" s="29">
        <v>2021</v>
      </c>
      <c r="I7" s="29">
        <v>2022</v>
      </c>
      <c r="J7" s="29">
        <v>2023</v>
      </c>
      <c r="K7" s="29">
        <v>2024</v>
      </c>
      <c r="L7" s="29">
        <v>2025</v>
      </c>
      <c r="M7" s="29">
        <v>2026</v>
      </c>
      <c r="N7" s="29">
        <v>2027</v>
      </c>
      <c r="O7" s="6" t="s">
        <v>47</v>
      </c>
    </row>
    <row r="9" spans="2:17" s="6" customFormat="1" ht="13.15">
      <c r="B9" s="6" t="s">
        <v>172</v>
      </c>
    </row>
    <row r="10" spans="2:17" ht="13.15">
      <c r="O10" s="5"/>
      <c r="P10" s="54"/>
    </row>
    <row r="11" spans="2:17">
      <c r="B11" s="3" t="s">
        <v>157</v>
      </c>
      <c r="D11" s="3" t="s">
        <v>107</v>
      </c>
      <c r="H11" s="28"/>
      <c r="I11" s="28"/>
      <c r="J11" s="28"/>
      <c r="K11" s="28"/>
      <c r="L11" s="28"/>
      <c r="M11" s="28"/>
      <c r="N11" s="53">
        <f>'5. Nacalculaties'!R20</f>
        <v>-148971.13373251192</v>
      </c>
      <c r="O11" s="114"/>
      <c r="P11" s="54"/>
      <c r="Q11" s="43"/>
    </row>
    <row r="12" spans="2:17">
      <c r="B12" s="3" t="s">
        <v>158</v>
      </c>
      <c r="D12" s="3" t="s">
        <v>107</v>
      </c>
      <c r="H12" s="28"/>
      <c r="I12" s="28"/>
      <c r="J12" s="28"/>
      <c r="K12" s="28"/>
      <c r="L12" s="28"/>
      <c r="M12" s="28"/>
      <c r="N12" s="117">
        <f>'5. Nacalculaties'!R25</f>
        <v>0</v>
      </c>
      <c r="O12" s="114"/>
      <c r="P12" s="54"/>
      <c r="Q12" s="43"/>
    </row>
    <row r="13" spans="2:17">
      <c r="B13" s="3" t="s">
        <v>159</v>
      </c>
      <c r="D13" s="3" t="s">
        <v>107</v>
      </c>
      <c r="H13" s="28"/>
      <c r="I13" s="28"/>
      <c r="J13" s="28"/>
      <c r="K13" s="28"/>
      <c r="L13" s="28"/>
      <c r="M13" s="28"/>
      <c r="N13" s="117">
        <f>'5. Nacalculaties'!R30</f>
        <v>0</v>
      </c>
      <c r="O13" s="115"/>
      <c r="P13" s="54"/>
      <c r="Q13" s="43"/>
    </row>
    <row r="14" spans="2:17">
      <c r="B14" s="3" t="s">
        <v>173</v>
      </c>
      <c r="D14" s="3" t="s">
        <v>107</v>
      </c>
      <c r="H14" s="28"/>
      <c r="I14" s="28"/>
      <c r="J14" s="28"/>
      <c r="K14" s="28"/>
      <c r="L14" s="28"/>
      <c r="M14" s="28"/>
      <c r="N14" s="117">
        <f>'5. Nacalculaties'!R37</f>
        <v>-1830896.9078400002</v>
      </c>
      <c r="O14" s="114"/>
      <c r="P14" s="54"/>
      <c r="Q14" s="43"/>
    </row>
    <row r="15" spans="2:17">
      <c r="B15" s="3" t="s">
        <v>161</v>
      </c>
      <c r="D15" s="3" t="s">
        <v>107</v>
      </c>
      <c r="H15" s="28"/>
      <c r="I15" s="28"/>
      <c r="J15" s="28"/>
      <c r="K15" s="28"/>
      <c r="L15" s="28"/>
      <c r="M15" s="28"/>
      <c r="N15" s="117">
        <f>'5. Nacalculaties'!R42</f>
        <v>0</v>
      </c>
      <c r="O15" s="114"/>
      <c r="P15" s="54"/>
      <c r="Q15" s="43"/>
    </row>
    <row r="16" spans="2:17">
      <c r="P16" s="54"/>
    </row>
    <row r="17" spans="2:16" s="6" customFormat="1" ht="13.15">
      <c r="B17" s="6" t="s">
        <v>124</v>
      </c>
      <c r="P17" s="112"/>
    </row>
    <row r="18" spans="2:16">
      <c r="P18" s="54"/>
    </row>
    <row r="19" spans="2:16">
      <c r="B19" s="3" t="s">
        <v>125</v>
      </c>
      <c r="D19" s="3" t="s">
        <v>107</v>
      </c>
      <c r="H19" s="28"/>
      <c r="I19" s="28"/>
      <c r="J19" s="28"/>
      <c r="K19" s="28"/>
      <c r="L19" s="28"/>
      <c r="M19" s="28"/>
      <c r="N19" s="46">
        <f>SUM(N11:N15)</f>
        <v>-1979868.0415725121</v>
      </c>
      <c r="P19" s="54"/>
    </row>
    <row r="20" spans="2:16">
      <c r="I20" s="43"/>
      <c r="J20" s="43"/>
      <c r="L20" s="113"/>
      <c r="M20" s="113"/>
    </row>
    <row r="21" spans="2:16">
      <c r="M21" s="43"/>
    </row>
    <row r="22" spans="2:16">
      <c r="L22" s="63"/>
      <c r="M22" s="63"/>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Q53"/>
  <sheetViews>
    <sheetView showGridLines="0" tabSelected="1" zoomScale="90" zoomScaleNormal="90" workbookViewId="0">
      <pane xSplit="4" ySplit="7" topLeftCell="H18" activePane="bottomRight" state="frozen"/>
      <selection pane="topRight" activeCell="E1" sqref="E1"/>
      <selection pane="bottomLeft" activeCell="A8" sqref="A8"/>
      <selection pane="bottomRight" activeCell="N38" sqref="N38"/>
    </sheetView>
  </sheetViews>
  <sheetFormatPr defaultColWidth="9.1328125" defaultRowHeight="12.75"/>
  <cols>
    <col min="1" max="1" width="2.59765625" style="3" customWidth="1"/>
    <col min="2" max="2" width="57.3984375" style="3" bestFit="1" customWidth="1"/>
    <col min="3" max="3" width="2.59765625" style="3" customWidth="1"/>
    <col min="4" max="4" width="25.59765625" style="3" customWidth="1"/>
    <col min="5" max="5" width="2.59765625" style="3" customWidth="1"/>
    <col min="6" max="6" width="10.73046875" style="3" bestFit="1" customWidth="1"/>
    <col min="7" max="7" width="2.59765625" style="3" customWidth="1"/>
    <col min="8" max="13" width="9.86328125" style="3" customWidth="1"/>
    <col min="14" max="14" width="18.59765625" style="3" bestFit="1" customWidth="1"/>
    <col min="15" max="15" width="2.59765625" style="3" customWidth="1"/>
    <col min="16" max="23" width="13.59765625" style="3" customWidth="1"/>
    <col min="24" max="16384" width="9.1328125" style="3"/>
  </cols>
  <sheetData>
    <row r="2" spans="2:16" s="8" customFormat="1" ht="17.649999999999999">
      <c r="B2" s="8" t="s">
        <v>176</v>
      </c>
    </row>
    <row r="4" spans="2:16" ht="13.15">
      <c r="B4" s="11" t="s">
        <v>117</v>
      </c>
      <c r="C4" s="2"/>
    </row>
    <row r="5" spans="2:16">
      <c r="B5" s="126" t="s">
        <v>174</v>
      </c>
      <c r="C5" s="126"/>
      <c r="D5" s="126"/>
      <c r="F5" s="9"/>
    </row>
    <row r="7" spans="2:16" s="6" customFormat="1" ht="13.15">
      <c r="B7" s="6" t="s">
        <v>7</v>
      </c>
      <c r="D7" s="6" t="s">
        <v>44</v>
      </c>
      <c r="F7" s="6" t="s">
        <v>45</v>
      </c>
      <c r="H7" s="29">
        <v>2021</v>
      </c>
      <c r="I7" s="29">
        <v>2022</v>
      </c>
      <c r="J7" s="29">
        <v>2023</v>
      </c>
      <c r="K7" s="29">
        <v>2024</v>
      </c>
      <c r="L7" s="29">
        <v>2025</v>
      </c>
      <c r="M7" s="29">
        <v>2026</v>
      </c>
      <c r="N7" s="29">
        <v>2027</v>
      </c>
      <c r="P7" s="6" t="s">
        <v>47</v>
      </c>
    </row>
    <row r="9" spans="2:16" s="6" customFormat="1" ht="13.15">
      <c r="B9" s="6" t="s">
        <v>126</v>
      </c>
    </row>
    <row r="11" spans="2:16" ht="13.15">
      <c r="B11" s="11" t="s">
        <v>110</v>
      </c>
    </row>
    <row r="12" spans="2:16">
      <c r="B12" s="3" t="s">
        <v>111</v>
      </c>
      <c r="D12" s="3" t="s">
        <v>112</v>
      </c>
      <c r="H12" s="7"/>
      <c r="I12" s="7"/>
      <c r="J12" s="7"/>
      <c r="K12" s="45"/>
      <c r="L12" s="45"/>
      <c r="M12" s="45"/>
      <c r="N12" s="26">
        <f>'4. Input capaciteit'!O12</f>
        <v>109121387</v>
      </c>
    </row>
    <row r="13" spans="2:16">
      <c r="B13" s="3" t="s">
        <v>113</v>
      </c>
      <c r="D13" s="3" t="s">
        <v>112</v>
      </c>
      <c r="H13" s="7"/>
      <c r="I13" s="7"/>
      <c r="J13" s="7"/>
      <c r="K13" s="45"/>
      <c r="L13" s="45"/>
      <c r="M13" s="45"/>
      <c r="N13" s="26">
        <f>'4. Input capaciteit'!O13</f>
        <v>175878613</v>
      </c>
    </row>
    <row r="15" spans="2:16">
      <c r="B15" s="3" t="s">
        <v>114</v>
      </c>
      <c r="D15" s="3" t="s">
        <v>112</v>
      </c>
      <c r="H15" s="7"/>
      <c r="I15" s="7"/>
      <c r="J15" s="7"/>
      <c r="K15" s="45"/>
      <c r="L15" s="45"/>
      <c r="M15" s="45"/>
      <c r="N15" s="26">
        <f>'4. Input capaciteit'!O15</f>
        <v>34958672</v>
      </c>
    </row>
    <row r="16" spans="2:16">
      <c r="B16" s="3" t="s">
        <v>115</v>
      </c>
      <c r="D16" s="3" t="s">
        <v>112</v>
      </c>
      <c r="H16" s="7"/>
      <c r="I16" s="7"/>
      <c r="J16" s="7"/>
      <c r="K16" s="45"/>
      <c r="L16" s="45"/>
      <c r="M16" s="45"/>
      <c r="N16" s="26">
        <f>'4. Input capaciteit'!O16</f>
        <v>15987135</v>
      </c>
    </row>
    <row r="18" spans="2:17">
      <c r="B18" s="3" t="s">
        <v>116</v>
      </c>
      <c r="D18" s="3" t="s">
        <v>112</v>
      </c>
      <c r="H18" s="7"/>
      <c r="I18" s="7"/>
      <c r="J18" s="7"/>
      <c r="K18" s="45"/>
      <c r="L18" s="45"/>
      <c r="M18" s="45"/>
      <c r="N18" s="26">
        <f>'4. Input capaciteit'!O18</f>
        <v>33329341</v>
      </c>
    </row>
    <row r="20" spans="2:17" ht="13.15">
      <c r="B20" s="2" t="s">
        <v>64</v>
      </c>
    </row>
    <row r="21" spans="2:17">
      <c r="B21" s="3" t="s">
        <v>65</v>
      </c>
      <c r="D21" s="3" t="s">
        <v>48</v>
      </c>
      <c r="F21" s="36">
        <f>'2. Parameters'!F30</f>
        <v>0.75</v>
      </c>
    </row>
    <row r="22" spans="2:17">
      <c r="B22" s="3" t="s">
        <v>66</v>
      </c>
      <c r="D22" s="3" t="s">
        <v>48</v>
      </c>
      <c r="F22" s="36">
        <f>'2. Parameters'!F31</f>
        <v>0</v>
      </c>
    </row>
    <row r="23" spans="2:17">
      <c r="F23" s="13"/>
    </row>
    <row r="24" spans="2:17" ht="13.15">
      <c r="B24" s="2" t="s">
        <v>61</v>
      </c>
      <c r="F24" s="13"/>
    </row>
    <row r="25" spans="2:17">
      <c r="B25" s="3" t="s">
        <v>62</v>
      </c>
      <c r="D25" s="3" t="s">
        <v>48</v>
      </c>
      <c r="F25" s="36">
        <f>'2. Parameters'!F25</f>
        <v>0.4</v>
      </c>
    </row>
    <row r="26" spans="2:17">
      <c r="B26" s="3" t="s">
        <v>63</v>
      </c>
      <c r="D26" s="3" t="s">
        <v>48</v>
      </c>
      <c r="F26" s="36">
        <f>'2. Parameters'!F26</f>
        <v>0.6</v>
      </c>
    </row>
    <row r="28" spans="2:17" s="6" customFormat="1" ht="13.15">
      <c r="B28" s="6" t="s">
        <v>127</v>
      </c>
    </row>
    <row r="30" spans="2:17">
      <c r="B30" s="3" t="s">
        <v>124</v>
      </c>
      <c r="D30" s="3" t="s">
        <v>107</v>
      </c>
      <c r="H30" s="7"/>
      <c r="I30" s="7"/>
      <c r="J30" s="45"/>
      <c r="K30" s="45"/>
      <c r="L30" s="45"/>
      <c r="M30" s="45"/>
      <c r="N30" s="26">
        <f>'6. Toegestane inkomsten'!N19</f>
        <v>-1979868.0415725121</v>
      </c>
      <c r="P30" s="43"/>
      <c r="Q30" s="15"/>
    </row>
    <row r="32" spans="2:17">
      <c r="B32" s="3" t="s">
        <v>128</v>
      </c>
      <c r="D32" s="3" t="s">
        <v>129</v>
      </c>
      <c r="H32" s="7"/>
      <c r="I32" s="7"/>
      <c r="J32" s="7"/>
      <c r="K32" s="68"/>
      <c r="L32" s="45"/>
      <c r="M32" s="45"/>
      <c r="N32" s="139">
        <f>(N$30*$F25)/N12</f>
        <v>-7.2574885492337534E-3</v>
      </c>
      <c r="P32" s="124"/>
    </row>
    <row r="33" spans="2:16">
      <c r="B33" s="3" t="s">
        <v>130</v>
      </c>
      <c r="D33" s="3" t="s">
        <v>129</v>
      </c>
      <c r="H33" s="7"/>
      <c r="I33" s="7"/>
      <c r="J33" s="7"/>
      <c r="K33" s="102"/>
      <c r="L33" s="45"/>
      <c r="M33" s="45"/>
      <c r="N33" s="139">
        <f>(N$30*$F26)/N13</f>
        <v>-6.7542085116597279E-3</v>
      </c>
      <c r="P33" s="125"/>
    </row>
    <row r="35" spans="2:16" s="6" customFormat="1" ht="13.15">
      <c r="B35" s="6" t="s">
        <v>131</v>
      </c>
    </row>
    <row r="37" spans="2:16">
      <c r="B37" s="3" t="s">
        <v>132</v>
      </c>
      <c r="D37" s="3" t="s">
        <v>107</v>
      </c>
      <c r="H37" s="7"/>
      <c r="I37" s="7"/>
      <c r="J37" s="7"/>
      <c r="K37" s="45"/>
      <c r="L37" s="45"/>
      <c r="M37" s="45"/>
      <c r="N37" s="27">
        <f>$F21*(N15*N32+N16*N33)+$F22*N18*N32</f>
        <v>-271269.45377285383</v>
      </c>
      <c r="P37" s="43"/>
    </row>
    <row r="38" spans="2:16">
      <c r="B38" s="3" t="s">
        <v>133</v>
      </c>
      <c r="H38" s="7"/>
      <c r="I38" s="7"/>
      <c r="J38" s="7"/>
      <c r="K38" s="68"/>
      <c r="L38" s="45"/>
      <c r="M38" s="45"/>
      <c r="N38" s="17">
        <f>N30/(N30-N37)</f>
        <v>1.1587672234484263</v>
      </c>
    </row>
    <row r="40" spans="2:16" s="6" customFormat="1" ht="13.15">
      <c r="B40" s="6" t="s">
        <v>134</v>
      </c>
    </row>
    <row r="42" spans="2:16">
      <c r="B42" s="3" t="s">
        <v>135</v>
      </c>
      <c r="D42" s="3" t="s">
        <v>129</v>
      </c>
      <c r="H42" s="7"/>
      <c r="I42" s="7"/>
      <c r="J42" s="68"/>
      <c r="K42" s="103"/>
      <c r="L42" s="45"/>
      <c r="M42" s="45"/>
      <c r="N42" s="119">
        <f>N32*N$38</f>
        <v>-8.409739855404344E-3</v>
      </c>
      <c r="P42" s="15"/>
    </row>
    <row r="43" spans="2:16">
      <c r="B43" s="3" t="s">
        <v>136</v>
      </c>
      <c r="D43" s="3" t="s">
        <v>129</v>
      </c>
      <c r="H43" s="7"/>
      <c r="I43" s="7"/>
      <c r="J43" s="68"/>
      <c r="K43" s="103"/>
      <c r="L43" s="45"/>
      <c r="M43" s="45"/>
      <c r="N43" s="119">
        <f>N33*N$38</f>
        <v>-7.8265554436476713E-3</v>
      </c>
      <c r="P43" s="67"/>
    </row>
    <row r="44" spans="2:16">
      <c r="B44" s="3" t="s">
        <v>137</v>
      </c>
      <c r="D44" s="3" t="s">
        <v>129</v>
      </c>
      <c r="H44" s="7"/>
      <c r="I44" s="7"/>
      <c r="J44" s="68"/>
      <c r="K44" s="103"/>
      <c r="L44" s="45"/>
      <c r="M44" s="45"/>
      <c r="N44" s="119">
        <f>(1-$F$21)*N32*N$38</f>
        <v>-2.102434963851086E-3</v>
      </c>
      <c r="P44" s="67"/>
    </row>
    <row r="45" spans="2:16">
      <c r="B45" s="3" t="s">
        <v>138</v>
      </c>
      <c r="D45" s="3" t="s">
        <v>129</v>
      </c>
      <c r="H45" s="7"/>
      <c r="I45" s="7"/>
      <c r="J45" s="68"/>
      <c r="K45" s="103"/>
      <c r="L45" s="45"/>
      <c r="M45" s="45"/>
      <c r="N45" s="119">
        <f>(1-$F$21)*N33*N$38</f>
        <v>-1.9566388609119178E-3</v>
      </c>
      <c r="P45" s="67"/>
    </row>
    <row r="46" spans="2:16">
      <c r="B46" s="3" t="s">
        <v>139</v>
      </c>
      <c r="D46" s="3" t="s">
        <v>129</v>
      </c>
      <c r="H46" s="7"/>
      <c r="I46" s="7"/>
      <c r="J46" s="68"/>
      <c r="K46" s="103"/>
      <c r="L46" s="45"/>
      <c r="M46" s="45"/>
      <c r="N46" s="119">
        <f>(1-$F22)*N32*N38</f>
        <v>-8.409739855404344E-3</v>
      </c>
      <c r="P46" s="67"/>
    </row>
    <row r="48" spans="2:16" s="6" customFormat="1" ht="13.15">
      <c r="B48" s="6" t="s">
        <v>140</v>
      </c>
    </row>
    <row r="50" spans="2:14">
      <c r="B50" s="3" t="s">
        <v>141</v>
      </c>
      <c r="D50" s="3" t="s">
        <v>107</v>
      </c>
      <c r="H50" s="7"/>
      <c r="I50" s="7"/>
      <c r="J50" s="7"/>
      <c r="K50" s="104"/>
      <c r="L50" s="45"/>
      <c r="M50" s="45"/>
      <c r="N50" s="14">
        <f>N12*N32+N13*N33</f>
        <v>-1979868.0415725121</v>
      </c>
    </row>
    <row r="51" spans="2:14">
      <c r="B51" s="3" t="s">
        <v>142</v>
      </c>
      <c r="D51" s="3" t="s">
        <v>107</v>
      </c>
      <c r="H51" s="7"/>
      <c r="I51" s="7"/>
      <c r="J51" s="7"/>
      <c r="K51" s="104"/>
      <c r="L51" s="45"/>
      <c r="M51" s="45"/>
      <c r="N51" s="14">
        <f>(N12-N15-N18)*N42+(N13-N16)*N43+N15*N44+N16*N45+N18*N46</f>
        <v>-1979868.0415725126</v>
      </c>
    </row>
    <row r="53" spans="2:14">
      <c r="B53" s="3" t="s">
        <v>143</v>
      </c>
      <c r="H53" s="7"/>
      <c r="I53" s="7"/>
      <c r="J53" s="7"/>
      <c r="K53" s="104"/>
      <c r="L53" s="45"/>
      <c r="M53" s="45"/>
      <c r="N53" s="14" t="b">
        <f>ROUND(N50,3)=ROUND(N51,3)</f>
        <v>1</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941099D2D6DF40A0D8D1DCC0BAEE09" ma:contentTypeVersion="4" ma:contentTypeDescription="Een nieuw document maken." ma:contentTypeScope="" ma:versionID="6be8bda42cb675d3097e4a9c5d614b57">
  <xsd:schema xmlns:xsd="http://www.w3.org/2001/XMLSchema" xmlns:xs="http://www.w3.org/2001/XMLSchema" xmlns:p="http://schemas.microsoft.com/office/2006/metadata/properties" xmlns:ns2="0009d3ae-0f9e-47be-ae31-9d6cd8b104c4" xmlns:ns3="0fe009b9-6f2d-4e7b-85d5-274f575a555c" targetNamespace="http://schemas.microsoft.com/office/2006/metadata/properties" ma:root="true" ma:fieldsID="9b8830dd18bca7a74274d2c0ffcd6322" ns2:_="" ns3:_="">
    <xsd:import namespace="0009d3ae-0f9e-47be-ae31-9d6cd8b104c4"/>
    <xsd:import namespace="0fe009b9-6f2d-4e7b-85d5-274f575a555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fe009b9-6f2d-4e7b-85d5-274f575a55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1 6 "   s t a n d a l o n e = " n o " ? > < D a t a M a s h u p   x m l n s = " h t t p : / / s c h e m a s . m i c r o s o f t . c o m / D a t a M a s h u p " > A A A A A H E 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t d 3 2 F K w A A A D 3 A A A A E g A A A E N v b m Z p Z y 9 Q Y W N r Y W d l L n h t b I S P s Q 6 C M B i E d x P f g X S n L W U x 5 K c M r m B M T I x r A w 0 Q S 2 t o s b y b g 4 / k K w h R 1 M 3 x 7 r 7 k 7 h 6 3 O 2 R j p 4 K r 7 G 1 r d I o i T F F g n d C V U E b L F G m D M r 5 e w V 6 U Z 1 H L Y K K 1 T U Z b p a h x 7 p I Q 4 r 3 H P s a m r w m j N C K n I j + U j e w E + s D t f z h s 9 V x b S s T h + F r D G Y 5 i h m O 2 w R T I Y k L R 6 i / A p s F z + m P C d l B u 6 C X X K t z l Q B Y J 5 P 2 B P w E A A P / / A w B Q S w M E F A A C A A g A A A A h A J f c W t + B B Q A A 6 h w A A B M A A A B G b 3 J t d W x h c y 9 T Z W N 0 a W 9 u M S 5 t 7 F l b b + J G F H 6 P t P 9 h 5 L x g C U g M b F + 2 R I L d N s o 2 C d 1 A s w 8 I R Q M + G A d f 6 M y Y t E H 8 9 5 6 x D b Z h b E z S 3 e 5 W G 0 X B 2 G f O f b 5 v j s N h I m z f I / 3 o 0 3 h 3 c s J n l I F J T r X P f 1 y d 9 d y x H z x p p E 0 c E G 9 O C P 5 0 G c q 3 S f 9 P p / 6 B C j q m H H h F 6 7 y / q d 3 0 P 1 3 X z m v N Z t V o N Z v n m l 6 N V t x 9 e L i + 7 T 5 c 4 i q 5 e D W 8 p S 6 0 t c 1 t b b Q e S k 2 j W N w c + w 9 X 3 h K 4 A G Z 7 F k h r G 9 n V s D + Z g U v b G k p p 1 S s B b l v L C O 9 q O 9 U + U s o u 2 o 3 z x r m M Y 0 D H D t T 7 4 G D E d / 4 T r + y Z q x K g k x k Z y n V k D J b t E T r l k x m z H 5 f g j c h F m 0 h l + t b A n f 2 I T l o w t R 3 U Y S q t Z N y I L V S G p 9 o 9 s C X 1 0 I Z F z k h g i z E D 2 8 R v 2 g i 1 y B J o x G e E D K N C C E r n 4 Y O P V N N z H T B y P N j 1 c + t G B 4 u / p B M q w P K Z D S P y 8 w X R W k 3 S F / a c C 3 + a 2 O q g r 7 C g X B i l T B h b G z J W d U L D S G V a C P V M E q W E 2 x D e N n Q Z / e G 1 x i v W N h R r G y X X N l 9 h t 6 V c m 6 r q b 7 7 j u y 6 m c w n s y X 4 0 M 6 1 1 B 6 6 / h P e + E 7 g e r y R l q a 6 0 z y A E O P b j H I j s F y y B N v h 7 A Y T K K o c 9 L m / d U G k + e 6 + 3 c I H N 4 y 9 d 3 B E o w h d U d o r 2 q + + g B / I q 9 l e q R a + I 7 T n w j G H h 9 0 4 g I G D a e q 9 b 3 m 7 9 v m R + s K i o g 6 u S l b b T i l J r T h o j T 9 S b R 8 a y 3 T D p Y D x K X W 2 N h l Z p 1 O B j M B m 1 N s 1 6 b X N R 7 w d u Z b g v M 9 K r R M h s e o H j y I j w w h 0 D W + 8 H 3 U y 2 i M 9 E U q O 3 V b R e 4 H q P Y T b q H 4 B P w J O 3 F K o b O a q b U n V u v i L F n X 2 9 p 5 g M E / 4 i w g c L l v g n 1 W g d 0 w w f R q 2 W m G p g V s M H q N g I f 6 8 8 8 V O r L l s t 0 X v v O 1 h H E w g G S + a b m l u A J X + 2 r U w / S z G 2 a W i F R 9 X V 1 p 6 6 d g W N o u i q l / a O / u b E 9 s q G l 9 D p L q H 9 o N M c O j 3 E M C o a 3 S H H W w A F Y z X U + h J 7 5 W n 5 / n 5 D y 4 c k 7 5 D A 9 S J k U L r S + E G b L 6 f N z R H E Y j 4 s I E O a E f m k 0 P J Y w s l A Q U K F X 5 Z Q k p A 4 g n 0 2 o h D + V T F / c S J Q e P W d M 0 J e c V + I + E j g d u L U t w 3 5 W V 9 V q F 9 m x s m D f k Q x W Y g s Y E X Z T e / 8 l I x R Q q a x K 9 P Y l 2 m W k G n t 2 9 I P H b g U s x T u t 5 7 P + A L L M w 9 P 3 y S V U f 6 I 9 o o 2 n o r 1 M i e 7 h j Q Q N e 3 c o Z x D 8 T Y + g B j p e S H C i W J 1 R 4 w i K l x Y 5 Q 8 T h 0 a I o x B J P V T 8 d 6 C 0 U 6 8 S D b K p h W q I 2 w G U i p / R B h l 1 E Q T q 0 V C H R x K 8 J T A i 0 w b C E T q 8 G Q 1 h w Q V B z I z a Q i A s 6 g c j v y E O Z V c x s 6 5 L 1 8 Y o K I 7 S z V c W 6 K t V Y d M J / w Y t G S l e 6 r n P a C + k o z w 2 U p M R 2 t 4 S j l 7 d E s 0 u d 2 w 5 S s E z o e 2 E X I 7 k l l 1 L 3 x 6 9 G G X p 5 T W 4 m l D O 0 b A a z r Z Y A g Z W 4 E Q N 7 N k g a o L i G W h q Q X Q / h s 0 u d a g 3 i T r Z T 9 o 3 V C L f G V l y l x 7 3 B l I N 0 P H U 1 Q / G q V e Q O D w N f M Q C h w h G P b 5 A M q l V y T j l E 3 6 l + M T B o S t s h x p B x f M n 6 t g C b M E n P v a K T H o I K I U 5 N 0 o n P Y S P 2 K 9 U u u K X a 6 F h z N B a x 6 1 Z Z C 7 9 m r 2 3 A E b l y 3 d M F G 7 d M M V f 9 b R 4 K n f o Q 4 4 b h c d G 1 Z o 9 5 U f 1 e J 4 n M u u D s y 7 + d g Z n n Y H s w d + v Q 5 7 8 1 J E f t x B g m 8 S V n 8 F 0 G o P o o V K R V D f j 1 S + O 7 d o e G g d O R I C k 4 J H L Q Z 9 0 6 / d 1 2 V y X l 9 F 1 S r O k B Q Z z 8 C L s O 0 J 6 K 1 v 4 s v X w + a j c f x + K d p 4 C 9 x S 7 8 c q b + / 4 i q g e G B 8 x C G n P r Q X 1 Z J w u g c 2 x o 1 B 2 + F y m 5 O F l F c p b 1 P O F S T 5 4 M c L / H q 8 3 d W U W P P U 5 D d Y j D + 1 D 9 f Y d l 7 E X V + l 9 E p R + a g t T j V u 7 Y k h y M E o X v / g E A A P / / A w B Q S w E C L Q A U A A Y A C A A A A C E A K t 2 q Q N I A A A A 3 A Q A A E w A A A A A A A A A A A A A A A A A A A A A A W 0 N v b n R l b n R f V H l w Z X N d L n h t b F B L A Q I t A B Q A A g A I A A A A I Q C 1 3 f Y U r A A A A P c A A A A S A A A A A A A A A A A A A A A A A A s D A A B D b 2 5 m a W c v U G F j a 2 F n Z S 5 4 b W x Q S w E C L Q A U A A I A C A A A A C E A l 9 x a 3 4 E F A A D q H A A A E w A A A A A A A A A A A A A A A A D n A w A A R m 9 y b X V s Y X M v U 2 V j d G l v b j E u b V B L B Q Y A A A A A A w A D A M I A A A C Z C 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S l A A A A A A A A A o U 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l u d m V z d G V y a W 5 n Z W 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1 L T E 0 V D E w O j Q 0 O j Q 4 L j M 4 N j k 3 M z J a I i 8 + P E V u d H J 5 I F R 5 c G U 9 I k Z p b G x D b 2 x 1 b W 5 U e X B l c y I g V m F s d W U 9 I n N B d 1 V G Q m d Z R C I v P j x F b n R y e S B U e X B l P S J G a W x s Q 2 9 s d W 1 u T m F t Z X M i I F Z h b H V l P S J z W y Z x d W 9 0 O 0 l u Z G V 4 J n F 1 b 3 Q 7 L C Z x d W 9 0 O 0 l u d m V z d G V y a W 5 n c 2 J l Z H J h Z y Z x d W 9 0 O y w m c X V v d D t K Y W F y I G J l Z 2 l u I G F m c 2 N o c m l q d m V u J n F 1 b 3 Q 7 L C Z x d W 9 0 O 0 F j d G l 2 Y W N h d G V n b 3 J p Z S Z x d W 9 0 O y w m c X V v d D t C Z X N 0 Y W 5 k c 2 5 h Y W 0 m c X V v d D s s J n F 1 b 3 Q 7 V m V y c 2 l 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l N j M z N T A z O S 1 m Y z h j L T Q z O T Q t O W I 0 N y 0 y M 2 I w M m Z l M G Q 5 M j E i L z 4 8 R W 5 0 c n k g V H l w Z T 0 i U m V s Y X R p b 2 5 z a G l w S W 5 m b 0 N v b n R h a W 5 l c i I g V m F s d W U 9 I n N 7 J n F 1 b 3 Q 7 Y 2 9 s d W 1 u Q 2 9 1 b n Q m c X V v d D s 6 N i w m c X V v d D t r Z X l D b 2 x 1 b W 5 O Y W 1 l c y Z x d W 9 0 O z p b X S w m c X V v d D t x d W V y e V J l b G F 0 a W 9 u c 2 h p c H M m c X V v d D s 6 W 1 0 s J n F 1 b 3 Q 7 Y 2 9 s d W 1 u S W R l b n R p d G l l c y Z x d W 9 0 O z p b J n F 1 b 3 Q 7 U 2 V j d G l v b j E v S W 5 2 Z X N 0 Z X J p b m d l b i 9 B d X R v U m V t b 3 Z l Z E N v b H V t b n M x L n t J b m R l e C w w f S Z x d W 9 0 O y w m c X V v d D t T Z W N 0 a W 9 u M S 9 J b n Z l c 3 R l c m l u Z 2 V u L 0 F 1 d G 9 S Z W 1 v d m V k Q 2 9 s d W 1 u c z E u e 0 l u d m V z d G V y a W 5 n c 2 J l Z H J h Z y w x f S Z x d W 9 0 O y w m c X V v d D t T Z W N 0 a W 9 u M S 9 J b n Z l c 3 R l c m l u Z 2 V u L 0 F 1 d G 9 S Z W 1 v d m V k Q 2 9 s d W 1 u c z E u e 0 p h Y X I g Y m V n a W 4 g Y W Z z Y 2 h y a W p 2 Z W 4 s M n 0 m c X V v d D s s J n F 1 b 3 Q 7 U 2 V j d G l v b j E v S W 5 2 Z X N 0 Z X J p b m d l b i 9 B d X R v U m V t b 3 Z l Z E N v b H V t b n M x L n t B Y 3 R p d m F j Y X R l Z 2 9 y a W U s M 3 0 m c X V v d D s s J n F 1 b 3 Q 7 U 2 V j d G l v b j E v S W 5 2 Z X N 0 Z X J p b m d l b i 9 B d X R v U m V t b 3 Z l Z E N v b H V t b n M x L n t C Z X N 0 Y W 5 k c 2 5 h Y W 0 s N H 0 m c X V v d D s s J n F 1 b 3 Q 7 U 2 V j d G l v b j E v S W 5 2 Z X N 0 Z X J p b m d l b i 9 B d X R v U m V t b 3 Z l Z E N v b H V t b n M x L n t W Z X J z a W U s N X 0 m c X V v d D t d L C Z x d W 9 0 O 0 N v b H V t b k N v d W 5 0 J n F 1 b 3 Q 7 O j Y s J n F 1 b 3 Q 7 S 2 V 5 Q 2 9 s d W 1 u T m F t Z X M m c X V v d D s 6 W 1 0 s J n F 1 b 3 Q 7 Q 2 9 s d W 1 u S W R l b n R p d G l l c y Z x d W 9 0 O z p b J n F 1 b 3 Q 7 U 2 V j d G l v b j E v S W 5 2 Z X N 0 Z X J p b m d l b i 9 B d X R v U m V t b 3 Z l Z E N v b H V t b n M x L n t J b m R l e C w w f S Z x d W 9 0 O y w m c X V v d D t T Z W N 0 a W 9 u M S 9 J b n Z l c 3 R l c m l u Z 2 V u L 0 F 1 d G 9 S Z W 1 v d m V k Q 2 9 s d W 1 u c z E u e 0 l u d m V z d G V y a W 5 n c 2 J l Z H J h Z y w x f S Z x d W 9 0 O y w m c X V v d D t T Z W N 0 a W 9 u M S 9 J b n Z l c 3 R l c m l u Z 2 V u L 0 F 1 d G 9 S Z W 1 v d m V k Q 2 9 s d W 1 u c z E u e 0 p h Y X I g Y m V n a W 4 g Y W Z z Y 2 h y a W p 2 Z W 4 s M n 0 m c X V v d D s s J n F 1 b 3 Q 7 U 2 V j d G l v b j E v S W 5 2 Z X N 0 Z X J p b m d l b i 9 B d X R v U m V t b 3 Z l Z E N v b H V t b n M x L n t B Y 3 R p d m F j Y X R l Z 2 9 y a W U s M 3 0 m c X V v d D s s J n F 1 b 3 Q 7 U 2 V j d G l v b j E v S W 5 2 Z X N 0 Z X J p b m d l b i 9 B d X R v U m V t b 3 Z l Z E N v b H V t b n M x L n t C Z X N 0 Y W 5 k c 2 5 h Y W 0 s N H 0 m c X V v d D s s J n F 1 b 3 Q 7 U 2 V j d G l v b j E v S W 5 2 Z X N 0 Z X J p b m d l b i 9 B d X R v U m V t b 3 Z l Z E N v b H V t b n M x L n t W Z X J z a W U s N X 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R G V z a W 5 2 Z X N 0 Z X J p b m c 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1 L T E 0 V D E w O j Q 0 O j U x L j U 0 N T I 4 N j R a I i 8 + P E V u d H J 5 I F R 5 c G U 9 I k Z p b G x D b 2 x 1 b W 5 U e X B l c y I g V m F s d W U 9 I n N B d 1 l D Q l F V R E J n T T 0 i L z 4 8 R W 5 0 c n k g V H l w Z T 0 i R m l s b E N v b H V t b k 5 h b W V z I i B W Y W x 1 Z T 0 i c 1 s m c X V v d D t J b m R l e C Z x d W 9 0 O y w m c X V v d D t B Y 3 R p d m F r b G F z c 2 U m c X V v d D s s J n F 1 b 3 Q 7 T 2 9 y c 3 B y b 2 5 r Z W x p a m s g a W 5 2 Z X N 0 Z X J p b m d z a m F h c i Z x d W 9 0 O y w m c X V v d D t E Z X N p b n Z l c 3 R l c m l u Z y A o b 2 9 y c 3 B y b 2 5 r Z W x p a m t l I G l u d m V z d G V y a W 5 n c 2 J l Z H J h Z y k m c X V v d D s s J n F 1 b 3 Q 7 T 3 B i c m V u Z 3 N 0 Z W 4 g Z G l l I H N h b W V u a G F u Z 2 V u I G 1 l d C B k Z X N p b n Z l c 3 R l c m l u Z y Z x d W 9 0 O y w m c X V v d D t K Y W F y J n F 1 b 3 Q 7 L C Z x d W 9 0 O 0 J l c 3 R h b m R z b m F h b S Z x d W 9 0 O y w m c X V v d D t W Z X J z a 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B h O T c z Z m V i L T l j N G M t N D c 4 Z C 1 h Y 2 N j L T Z j N D A z Y z M 4 Z W Z j Y y I v P j x F b n R y e S B U e X B l P S J S Z W x h d G l v b n N o a X B J b m Z v Q 2 9 u d G F p b m V y I i B W Y W x 1 Z T 0 i c 3 s m c X V v d D t j b 2 x 1 b W 5 D b 3 V u d C Z x d W 9 0 O z o 4 L C Z x d W 9 0 O 2 t l e U N v b H V t b k 5 h b W V z J n F 1 b 3 Q 7 O l t d L C Z x d W 9 0 O 3 F 1 Z X J 5 U m V s Y X R p b 2 5 z a G l w c y Z x d W 9 0 O z p b X S w m c X V v d D t j b 2 x 1 b W 5 J Z G V u d G l 0 a W V z J n F 1 b 3 Q 7 O l s m c X V v d D t T Z W N 0 a W 9 u M S 9 E Z X N p b n Z l c 3 R l c m l u Z y 9 B d X R v U m V t b 3 Z l Z E N v b H V t b n M x L n t J b m R l e C w w f S Z x d W 9 0 O y w m c X V v d D t T Z W N 0 a W 9 u M S 9 E Z X N p b n Z l c 3 R l c m l u Z y 9 B d X R v U m V t b 3 Z l Z E N v b H V t b n M x L n t B Y 3 R p d m F r b G F z c 2 U s M X 0 m c X V v d D s s J n F 1 b 3 Q 7 U 2 V j d G l v b j E v R G V z a W 5 2 Z X N 0 Z X J p b m c v Q X V 0 b 1 J l b W 9 2 Z W R D b 2 x 1 b W 5 z M S 5 7 T 2 9 y c 3 B y b 2 5 r Z W x p a m s g a W 5 2 Z X N 0 Z X J p b m d z a m F h c i w y f S Z x d W 9 0 O y w m c X V v d D t T Z W N 0 a W 9 u M S 9 E Z X N p b n Z l c 3 R l c m l u Z y 9 B d X R v U m V t b 3 Z l Z E N v b H V t b n M x L n t E Z X N p b n Z l c 3 R l c m l u Z y A o b 2 9 y c 3 B y b 2 5 r Z W x p a m t l I G l u d m V z d G V y a W 5 n c 2 J l Z H J h Z y k s M 3 0 m c X V v d D s s J n F 1 b 3 Q 7 U 2 V j d G l v b j E v R G V z a W 5 2 Z X N 0 Z X J p b m c v Q X V 0 b 1 J l b W 9 2 Z W R D b 2 x 1 b W 5 z M S 5 7 T 3 B i c m V u Z 3 N 0 Z W 4 g Z G l l I H N h b W V u a G F u Z 2 V u I G 1 l d C B k Z X N p b n Z l c 3 R l c m l u Z y w 0 f S Z x d W 9 0 O y w m c X V v d D t T Z W N 0 a W 9 u M S 9 E Z X N p b n Z l c 3 R l c m l u Z y 9 B d X R v U m V t b 3 Z l Z E N v b H V t b n M x L n t K Y W F y L D V 9 J n F 1 b 3 Q 7 L C Z x d W 9 0 O 1 N l Y 3 R p b 2 4 x L 0 R l c 2 l u d m V z d G V y a W 5 n L 0 F 1 d G 9 S Z W 1 v d m V k Q 2 9 s d W 1 u c z E u e 0 J l c 3 R h b m R z b m F h b S w 2 f S Z x d W 9 0 O y w m c X V v d D t T Z W N 0 a W 9 u M S 9 E Z X N p b n Z l c 3 R l c m l u Z y 9 B d X R v U m V t b 3 Z l Z E N v b H V t b n M x L n t W Z X J z a W U s N 3 0 m c X V v d D t d L C Z x d W 9 0 O 0 N v b H V t b k N v d W 5 0 J n F 1 b 3 Q 7 O j g s J n F 1 b 3 Q 7 S 2 V 5 Q 2 9 s d W 1 u T m F t Z X M m c X V v d D s 6 W 1 0 s J n F 1 b 3 Q 7 Q 2 9 s d W 1 u S W R l b n R p d G l l c y Z x d W 9 0 O z p b J n F 1 b 3 Q 7 U 2 V j d G l v b j E v R G V z a W 5 2 Z X N 0 Z X J p b m c v Q X V 0 b 1 J l b W 9 2 Z W R D b 2 x 1 b W 5 z M S 5 7 S W 5 k Z X g s M H 0 m c X V v d D s s J n F 1 b 3 Q 7 U 2 V j d G l v b j E v R G V z a W 5 2 Z X N 0 Z X J p b m c v Q X V 0 b 1 J l b W 9 2 Z W R D b 2 x 1 b W 5 z M S 5 7 Q W N 0 a X Z h a 2 x h c 3 N l L D F 9 J n F 1 b 3 Q 7 L C Z x d W 9 0 O 1 N l Y 3 R p b 2 4 x L 0 R l c 2 l u d m V z d G V y a W 5 n L 0 F 1 d G 9 S Z W 1 v d m V k Q 2 9 s d W 1 u c z E u e 0 9 v c n N w c m 9 u a 2 V s a W p r I G l u d m V z d G V y a W 5 n c 2 p h Y X I s M n 0 m c X V v d D s s J n F 1 b 3 Q 7 U 2 V j d G l v b j E v R G V z a W 5 2 Z X N 0 Z X J p b m c v Q X V 0 b 1 J l b W 9 2 Z W R D b 2 x 1 b W 5 z M S 5 7 R G V z a W 5 2 Z X N 0 Z X J p b m c g K G 9 v c n N w c m 9 u a 2 V s a W p r Z S B p b n Z l c 3 R l c m l u Z 3 N i Z W R y Y W c p L D N 9 J n F 1 b 3 Q 7 L C Z x d W 9 0 O 1 N l Y 3 R p b 2 4 x L 0 R l c 2 l u d m V z d G V y a W 5 n L 0 F 1 d G 9 S Z W 1 v d m V k Q 2 9 s d W 1 u c z E u e 0 9 w Y n J l b m d z d G V u I G R p Z S B z Y W 1 l b m h h b m d l b i B t Z X Q g Z G V z a W 5 2 Z X N 0 Z X J p b m c s N H 0 m c X V v d D s s J n F 1 b 3 Q 7 U 2 V j d G l v b j E v R G V z a W 5 2 Z X N 0 Z X J p b m c v Q X V 0 b 1 J l b W 9 2 Z W R D b 2 x 1 b W 5 z M S 5 7 S m F h c i w 1 f S Z x d W 9 0 O y w m c X V v d D t T Z W N 0 a W 9 u M S 9 E Z X N p b n Z l c 3 R l c m l u Z y 9 B d X R v U m V t b 3 Z l Z E N v b H V t b n M x L n t C Z X N 0 Y W 5 k c 2 5 h Y W 0 s N n 0 m c X V v d D s s J n F 1 b 3 Q 7 U 2 V j d G l v b j E v R G V z a W 5 2 Z X N 0 Z X J p b m c v Q X V 0 b 1 J l b W 9 2 Z W R D b 2 x 1 b W 5 z M S 5 7 V m V y c 2 l l L D d 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x F b n R y e S B U e X B l P S J M b 2 F k Z W R U b 0 F u Y W x 5 c 2 l z U 2 V y d m l j Z X M i I F Z h b H V l P S J s M C I v P j w v U 3 R h Y m x l R W 5 0 c m l l c z 4 8 L 0 l 0 Z W 0 + P E l 0 Z W 0 + P E l 0 Z W 1 M b 2 N h d G l v b j 4 8 S X R l b V R 5 c G U + R m 9 y b X V s Y T w v S X R l b V R 5 c G U + P E l 0 Z W 1 Q Y X R o P l N l Y 3 R p b 2 4 x L 0 9 t e m V 0 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S 0 x N F Q x M D o 0 N D o 1 M S 4 1 N j A y N z Y 2 W i I v P j x F b n R y e S B U e X B l P S J G a W x s Q 2 9 s d W 1 u V H l w Z X M i I F Z h b H V l P S J z Q m d Z R E J R V U Z C U V l E I i 8 + P E V u d H J 5 I F R 5 c G U 9 I k Z p b G x D b 2 x 1 b W 5 O Y W 1 l c y I g V m F s d W U 9 I n N b J n F 1 b 3 Q 7 Q 2 F 0 Z W d v c m l l J n F 1 b 3 Q 7 L C Z x d W 9 0 O 1 N 1 Y m N h d G V n b 3 J p Z S Z x d W 9 0 O y w m c X V v d D t K Y W F y J n F 1 b 3 Q 7 L C Z x d W 9 0 O 0 9 t e m V 0 c m V n d W x l c m l u Z y B 0 Y X J p Z W Z n Z X J l Z 3 V s Z W V y Z C Z x d W 9 0 O y w m c X V v d D t P d m V y Y m 9 l a y 0 g Z W 4 g d G V y d W d r b 2 9 w c m V n Z W x p b m c m c X V v d D s s J n F 1 b 3 Q 7 V m V p b G l u Z 2 d l b G R l b i Z x d W 9 0 O y w m c X V v d D t T Y W x k b y B h Z G 1 p b m l z d H J h d G l l d m U g b 2 5 i Y W x h b n M m c X V v d D s s J n F 1 b 3 Q 7 Q m V z d G F u Z H N u Y W F t J n F 1 b 3 Q 7 L C Z x d W 9 0 O 1 Z l c n N p Z S Z x d W 9 0 O 1 0 i L z 4 8 R W 5 0 c n k g V H l w Z T 0 i R m l s b G V k Q 2 9 t c G x l d G V S Z X N 1 b H R U b 1 d v c m t z a G V l d C I g V m F s d W U 9 I m w x I i 8 + P E V u d H J 5 I F R 5 c G U 9 I k Z p b G x T d G F 0 d X M i I F Z h b H V l P S J z Q 2 9 t c G x l d G U i L z 4 8 R W 5 0 c n k g V H l w Z T 0 i R m l s b F R h c m d l d E 5 h b W V D d X N 0 b 2 1 p e m V k I i B W Y W x 1 Z T 0 i b D E i L z 4 8 R W 5 0 c n k g V H l w Z T 0 i R m l s b F R v R G F 0 Y U 1 v Z G V s R W 5 h Y m x l Z C I g V m F s d W U 9 I m w w I i 8 + P E V u d H J 5 I F R 5 c G U 9 I k l z U H J p d m F 0 Z S I g V m F s d W U 9 I m w w I i 8 + P E V u d H J 5 I F R 5 c G U 9 I l F 1 Z X J 5 S U Q i I F Z h b H V l P S J z N j A 0 M W R k M G U t N z I 5 M C 0 0 N T F m L W E 3 O D Y t Y z l k N 2 Z h Z D g 3 N m U x I i 8 + P E V u d H J 5 I F R 5 c G U 9 I l J l b G F 0 a W 9 u c 2 h p c E l u Z m 9 D b 2 5 0 Y W l u Z X I i I F Z h b H V l P S J z e y Z x d W 9 0 O 2 N v b H V t b k N v d W 5 0 J n F 1 b 3 Q 7 O j k s J n F 1 b 3 Q 7 a 2 V 5 Q 2 9 s d W 1 u T m F t Z X M m c X V v d D s 6 W 1 0 s J n F 1 b 3 Q 7 c X V l c n l S Z W x h d G l v b n N o a X B z J n F 1 b 3 Q 7 O l t d L C Z x d W 9 0 O 2 N v b H V t b k l k Z W 5 0 a X R p Z X M m c X V v d D s 6 W y Z x d W 9 0 O 1 N l Y 3 R p b 2 4 x L 0 9 t e m V 0 L 0 F 1 d G 9 S Z W 1 v d m V k Q 2 9 s d W 1 u c z E u e 0 N h d G V n b 3 J p Z S w w f S Z x d W 9 0 O y w m c X V v d D t T Z W N 0 a W 9 u M S 9 P b X p l d C 9 B d X R v U m V t b 3 Z l Z E N v b H V t b n M x L n t T d W J j Y X R l Z 2 9 y a W U s M X 0 m c X V v d D s s J n F 1 b 3 Q 7 U 2 V j d G l v b j E v T 2 1 6 Z X Q v Q X V 0 b 1 J l b W 9 2 Z W R D b 2 x 1 b W 5 z M S 5 7 S m F h c i w y f S Z x d W 9 0 O y w m c X V v d D t T Z W N 0 a W 9 u M S 9 P b X p l d C 9 B d X R v U m V t b 3 Z l Z E N v b H V t b n M x L n t P b X p l d H J l Z 3 V s Z X J p b m c g d G F y a W V m Z 2 V y Z W d 1 b G V l c m Q s M 3 0 m c X V v d D s s J n F 1 b 3 Q 7 U 2 V j d G l v b j E v T 2 1 6 Z X Q v Q X V 0 b 1 J l b W 9 2 Z W R D b 2 x 1 b W 5 z M S 5 7 T 3 Z l c m J v Z W s t I G V u I H R l c n V n a 2 9 v c H J l Z 2 V s a W 5 n L D R 9 J n F 1 b 3 Q 7 L C Z x d W 9 0 O 1 N l Y 3 R p b 2 4 x L 0 9 t e m V 0 L 0 F 1 d G 9 S Z W 1 v d m V k Q 2 9 s d W 1 u c z E u e 1 Z l a W x p b m d n Z W x k Z W 4 s N X 0 m c X V v d D s s J n F 1 b 3 Q 7 U 2 V j d G l v b j E v T 2 1 6 Z X Q v Q X V 0 b 1 J l b W 9 2 Z W R D b 2 x 1 b W 5 z M S 5 7 U 2 F s Z G 8 g Y W R t a W 5 p c 3 R y Y X R p Z X Z l I G 9 u Y m F s Y W 5 z L D Z 9 J n F 1 b 3 Q 7 L C Z x d W 9 0 O 1 N l Y 3 R p b 2 4 x L 0 9 t e m V 0 L 0 F 1 d G 9 S Z W 1 v d m V k Q 2 9 s d W 1 u c z E u e 0 J l c 3 R h b m R z b m F h b S w 3 f S Z x d W 9 0 O y w m c X V v d D t T Z W N 0 a W 9 u M S 9 P b X p l d C 9 B d X R v U m V t b 3 Z l Z E N v b H V t b n M x L n t W Z X J z a W U s O H 0 m c X V v d D t d L C Z x d W 9 0 O 0 N v b H V t b k N v d W 5 0 J n F 1 b 3 Q 7 O j k s J n F 1 b 3 Q 7 S 2 V 5 Q 2 9 s d W 1 u T m F t Z X M m c X V v d D s 6 W 1 0 s J n F 1 b 3 Q 7 Q 2 9 s d W 1 u S W R l b n R p d G l l c y Z x d W 9 0 O z p b J n F 1 b 3 Q 7 U 2 V j d G l v b j E v T 2 1 6 Z X Q v Q X V 0 b 1 J l b W 9 2 Z W R D b 2 x 1 b W 5 z M S 5 7 Q 2 F 0 Z W d v c m l l L D B 9 J n F 1 b 3 Q 7 L C Z x d W 9 0 O 1 N l Y 3 R p b 2 4 x L 0 9 t e m V 0 L 0 F 1 d G 9 S Z W 1 v d m V k Q 2 9 s d W 1 u c z E u e 1 N 1 Y m N h d G V n b 3 J p Z S w x f S Z x d W 9 0 O y w m c X V v d D t T Z W N 0 a W 9 u M S 9 P b X p l d C 9 B d X R v U m V t b 3 Z l Z E N v b H V t b n M x L n t K Y W F y L D J 9 J n F 1 b 3 Q 7 L C Z x d W 9 0 O 1 N l Y 3 R p b 2 4 x L 0 9 t e m V 0 L 0 F 1 d G 9 S Z W 1 v d m V k Q 2 9 s d W 1 u c z E u e 0 9 t e m V 0 c m V n d W x l c m l u Z y B 0 Y X J p Z W Z n Z X J l Z 3 V s Z W V y Z C w z f S Z x d W 9 0 O y w m c X V v d D t T Z W N 0 a W 9 u M S 9 P b X p l d C 9 B d X R v U m V t b 3 Z l Z E N v b H V t b n M x L n t P d m V y Y m 9 l a y 0 g Z W 4 g d G V y d W d r b 2 9 w c m V n Z W x p b m c s N H 0 m c X V v d D s s J n F 1 b 3 Q 7 U 2 V j d G l v b j E v T 2 1 6 Z X Q v Q X V 0 b 1 J l b W 9 2 Z W R D b 2 x 1 b W 5 z M S 5 7 V m V p b G l u Z 2 d l b G R l b i w 1 f S Z x d W 9 0 O y w m c X V v d D t T Z W N 0 a W 9 u M S 9 P b X p l d C 9 B d X R v U m V t b 3 Z l Z E N v b H V t b n M x L n t T Y W x k b y B h Z G 1 p b m l z d H J h d G l l d m U g b 2 5 i Y W x h b n M s N n 0 m c X V v d D s s J n F 1 b 3 Q 7 U 2 V j d G l v b j E v T 2 1 6 Z X Q v Q X V 0 b 1 J l b W 9 2 Z W R D b 2 x 1 b W 5 z M S 5 7 Q m V z d G F u Z H N u Y W F t L D d 9 J n F 1 b 3 Q 7 L C Z x d W 9 0 O 1 N l Y 3 R p b 2 4 x L 0 9 t e m V 0 L 0 F 1 d G 9 S Z W 1 v d m V k Q 2 9 s d W 1 u c z E u e 1 Z l c n N p Z S w 4 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X V U k l M k Z P b W J v d X c 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1 L T E 0 V D E w O j Q 0 O j Q 5 L j Q 1 M T k 3 M j h a I i 8 + P E V u d H J 5 I F R 5 c G U 9 I k Z p b G x D b 2 x 1 b W 5 U e X B l c y I g V m F s d W U 9 I n N B d 1 V G Q m d Z R 0 J n P T 0 i L z 4 8 R W 5 0 c n k g V H l w Z T 0 i R m l s b E N v b H V t b k 5 h b W V z I i B W Y W x 1 Z T 0 i c 1 s m c X V v d D t J b m R l e C Z x d W 9 0 O y w m c X V v d D t J b n Z l c 3 R l c m l u Z 3 N i Z W R y Y W c m c X V v d D s s J n F 1 b 3 Q 7 S m F h c i B i Z W d p b i B h Z n N j a H J p a n Z l b i Z x d W 9 0 O y w m c X V v d D t B Y 3 R p d m F j Y X R l Z 2 9 y a W U m c X V v d D s s J n F 1 b 3 Q 7 V m V y d m F u Z 2 l u Z y A v I H V p d G J y Z W l k a W 5 n J n F 1 b 3 Q 7 L C Z x d W 9 0 O 0 9 t Y m 9 1 d 3 R h Y W s m c X V v d D s s J n F 1 b 3 Q 7 Q m V z d G F u Z H N u Y W F t 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x O W N j Z T c 3 M y 0 w M z d j L T R m Z T M t O T I 5 N C 1 j N G M 1 O T E 2 N G Q 4 M z A i L z 4 8 R W 5 0 c n k g V H l w Z T 0 i U m V s Y X R p b 2 5 z a G l w S W 5 m b 0 N v b n R h a W 5 l c i I g V m F s d W U 9 I n N 7 J n F 1 b 3 Q 7 Y 2 9 s d W 1 u Q 2 9 1 b n Q m c X V v d D s 6 N y w m c X V v d D t r Z X l D b 2 x 1 b W 5 O Y W 1 l c y Z x d W 9 0 O z p b X S w m c X V v d D t x d W V y e V J l b G F 0 a W 9 u c 2 h p c H M m c X V v d D s 6 W 1 0 s J n F 1 b 3 Q 7 Y 2 9 s d W 1 u S W R l b n R p d G l l c y Z x d W 9 0 O z p b J n F 1 b 3 Q 7 U 2 V j d G l v b j E v V 1 V J X F w v T 2 1 i b 3 V 3 L 0 F 1 d G 9 S Z W 1 v d m V k Q 2 9 s d W 1 u c z E u e 0 l u Z G V 4 L D B 9 J n F 1 b 3 Q 7 L C Z x d W 9 0 O 1 N l Y 3 R p b 2 4 x L 1 d V S V x c L 0 9 t Y m 9 1 d y 9 B d X R v U m V t b 3 Z l Z E N v b H V t b n M x L n t J b n Z l c 3 R l c m l u Z 3 N i Z W R y Y W c s M X 0 m c X V v d D s s J n F 1 b 3 Q 7 U 2 V j d G l v b j E v V 1 V J X F w v T 2 1 i b 3 V 3 L 0 F 1 d G 9 S Z W 1 v d m V k Q 2 9 s d W 1 u c z E u e 0 p h Y X I g Y m V n a W 4 g Y W Z z Y 2 h y a W p 2 Z W 4 s M n 0 m c X V v d D s s J n F 1 b 3 Q 7 U 2 V j d G l v b j E v V 1 V J X F w v T 2 1 i b 3 V 3 L 0 F 1 d G 9 S Z W 1 v d m V k Q 2 9 s d W 1 u c z E u e 0 F j d G l 2 Y W N h d G V n b 3 J p Z S w z f S Z x d W 9 0 O y w m c X V v d D t T Z W N 0 a W 9 u M S 9 X V U l c X C 9 P b W J v d X c v Q X V 0 b 1 J l b W 9 2 Z W R D b 2 x 1 b W 5 z M S 5 7 V m V y d m F u Z 2 l u Z y A v I H V p d G J y Z W l k a W 5 n L D R 9 J n F 1 b 3 Q 7 L C Z x d W 9 0 O 1 N l Y 3 R p b 2 4 x L 1 d V S V x c L 0 9 t Y m 9 1 d y 9 B d X R v U m V t b 3 Z l Z E N v b H V t b n M x L n t P b W J v d X d 0 Y W F r L D V 9 J n F 1 b 3 Q 7 L C Z x d W 9 0 O 1 N l Y 3 R p b 2 4 x L 1 d V S V x c L 0 9 t Y m 9 1 d y 9 B d X R v U m V t b 3 Z l Z E N v b H V t b n M x L n t C Z X N 0 Y W 5 k c 2 5 h Y W 0 s N n 0 m c X V v d D t d L C Z x d W 9 0 O 0 N v b H V t b k N v d W 5 0 J n F 1 b 3 Q 7 O j c s J n F 1 b 3 Q 7 S 2 V 5 Q 2 9 s d W 1 u T m F t Z X M m c X V v d D s 6 W 1 0 s J n F 1 b 3 Q 7 Q 2 9 s d W 1 u S W R l b n R p d G l l c y Z x d W 9 0 O z p b J n F 1 b 3 Q 7 U 2 V j d G l v b j E v V 1 V J X F w v T 2 1 i b 3 V 3 L 0 F 1 d G 9 S Z W 1 v d m V k Q 2 9 s d W 1 u c z E u e 0 l u Z G V 4 L D B 9 J n F 1 b 3 Q 7 L C Z x d W 9 0 O 1 N l Y 3 R p b 2 4 x L 1 d V S V x c L 0 9 t Y m 9 1 d y 9 B d X R v U m V t b 3 Z l Z E N v b H V t b n M x L n t J b n Z l c 3 R l c m l u Z 3 N i Z W R y Y W c s M X 0 m c X V v d D s s J n F 1 b 3 Q 7 U 2 V j d G l v b j E v V 1 V J X F w v T 2 1 i b 3 V 3 L 0 F 1 d G 9 S Z W 1 v d m V k Q 2 9 s d W 1 u c z E u e 0 p h Y X I g Y m V n a W 4 g Y W Z z Y 2 h y a W p 2 Z W 4 s M n 0 m c X V v d D s s J n F 1 b 3 Q 7 U 2 V j d G l v b j E v V 1 V J X F w v T 2 1 i b 3 V 3 L 0 F 1 d G 9 S Z W 1 v d m V k Q 2 9 s d W 1 u c z E u e 0 F j d G l 2 Y W N h d G V n b 3 J p Z S w z f S Z x d W 9 0 O y w m c X V v d D t T Z W N 0 a W 9 u M S 9 X V U l c X C 9 P b W J v d X c v Q X V 0 b 1 J l b W 9 2 Z W R D b 2 x 1 b W 5 z M S 5 7 V m V y d m F u Z 2 l u Z y A v I H V p d G J y Z W l k a W 5 n L D R 9 J n F 1 b 3 Q 7 L C Z x d W 9 0 O 1 N l Y 3 R p b 2 4 x L 1 d V S V x c L 0 9 t Y m 9 1 d y 9 B d X R v U m V t b 3 Z l Z E N v b H V t b n M x L n t P b W J v d X d 0 Y W F r L D V 9 J n F 1 b 3 Q 7 L C Z x d W 9 0 O 1 N l Y 3 R p b 2 4 x L 1 d V S V x c L 0 9 t Y m 9 1 d y 9 B d X R v U m V t b 3 Z l Z E N v b H V t b n M x L n t C Z X N 0 Y W 5 k c 2 5 h Y W 0 s N n 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T 3 B l c m F 0 a W 9 u Z W x l J T I w a 2 9 z d G V u 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S 0 x N F Q x M D o 0 N D o 1 M S 4 1 O T A y N z Y 1 W i I v P j x F b n R y e S B U e X B l P S J G a W x s Q 2 9 s d W 1 u V H l w Z X M i I F Z h b H V l P S J z Q m d Z R E J R V U d B d z 0 9 I i 8 + P E V u d H J 5 I F R 5 c G U 9 I k Z p b G x D b 2 x 1 b W 5 O Y W 1 l c y I g V m F s d W U 9 I n N b J n F 1 b 3 Q 7 Q 2 F 0 Z W d v c m l l J n F 1 b 3 Q 7 L C Z x d W 9 0 O 1 N 1 Y m N h d G V n b 3 J p Z S Z x d W 9 0 O y w m c X V v d D t K Y W F y J n F 1 b 3 Q 7 L C Z x d W 9 0 O 1 R U L 0 J U L 0 F U J n F 1 b 3 Q 7 L C Z x d W 9 0 O 0 t D J n F 1 b 3 Q 7 L C Z x d W 9 0 O 0 J l c 3 R h b m R z b m F h b S Z x d W 9 0 O y w m c X V v d D t W Z X J z a W U m c X V v d D t d I i 8 + P E V u d H J 5 I F R 5 c G U 9 I k Z p b G x l Z E N v b X B s Z X R l U m V z d W x 0 V G 9 X b 3 J r c 2 h l Z X Q i I F Z h b H V l P S J s M S I v P j x F b n R y e S B U e X B l P S J G a W x s U 3 R h d H V z I i B W Y W x 1 Z T 0 i c 0 N v b X B s Z X R l I i 8 + P E V u d H J 5 I F R 5 c G U 9 I k Z p b G x U Y X J n Z X R O Y W 1 l Q 3 V z d G 9 t a X p l Z C I g V m F s d W U 9 I m w x I i 8 + P E V u d H J 5 I F R 5 c G U 9 I k Z p b G x U b 0 R h d G F N b 2 R l b E V u Y W J s Z W Q i I F Z h b H V l P S J s M C I v P j x F b n R y e S B U e X B l P S J J c 1 B y a X Z h d G U i I F Z h b H V l P S J s M C I v P j x F b n R y e S B U e X B l P S J R d W V y e U l E I i B W Y W x 1 Z T 0 i c z Q x M W R m Z D h h L T J i O T g t N D c 5 Z C 0 5 M j Q y L T I 0 Z D g w M T E z O W Y x M y I v P j x F b n R y e S B U e X B l P S J S Z W x h d G l v b n N o a X B J b m Z v Q 2 9 u d G F p b m V y I i B W Y W x 1 Z T 0 i c 3 s m c X V v d D t j b 2 x 1 b W 5 D b 3 V u d C Z x d W 9 0 O z o 3 L C Z x d W 9 0 O 2 t l e U N v b H V t b k 5 h b W V z J n F 1 b 3 Q 7 O l t d L C Z x d W 9 0 O 3 F 1 Z X J 5 U m V s Y X R p b 2 5 z a G l w c y Z x d W 9 0 O z p b X S w m c X V v d D t j b 2 x 1 b W 5 J Z G V u d G l 0 a W V z J n F 1 b 3 Q 7 O l s m c X V v d D t T Z W N 0 a W 9 u M S 9 P c G V y Y X R p b 2 5 l b G U g a 2 9 z d G V u L 0 F 1 d G 9 S Z W 1 v d m V k Q 2 9 s d W 1 u c z E u e 0 N h d G V n b 3 J p Z S w w f S Z x d W 9 0 O y w m c X V v d D t T Z W N 0 a W 9 u M S 9 P c G V y Y X R p b 2 5 l b G U g a 2 9 z d G V u L 0 F 1 d G 9 S Z W 1 v d m V k Q 2 9 s d W 1 u c z E u e 1 N 1 Y m N h d G V n b 3 J p Z S w x f S Z x d W 9 0 O y w m c X V v d D t T Z W N 0 a W 9 u M S 9 P c G V y Y X R p b 2 5 l b G U g a 2 9 z d G V u L 0 F 1 d G 9 S Z W 1 v d m V k Q 2 9 s d W 1 u c z E u e 0 p h Y X I s M n 0 m c X V v d D s s J n F 1 b 3 Q 7 U 2 V j d G l v b j E v T 3 B l c m F 0 a W 9 u Z W x l I G t v c 3 R l b i 9 B d X R v U m V t b 3 Z l Z E N v b H V t b n M x L n t U V C 9 C V C 9 B V C w z f S Z x d W 9 0 O y w m c X V v d D t T Z W N 0 a W 9 u M S 9 P c G V y Y X R p b 2 5 l b G U g a 2 9 z d G V u L 0 F 1 d G 9 S Z W 1 v d m V k Q 2 9 s d W 1 u c z E u e 0 t D L D R 9 J n F 1 b 3 Q 7 L C Z x d W 9 0 O 1 N l Y 3 R p b 2 4 x L 0 9 w Z X J h d G l v b m V s Z S B r b 3 N 0 Z W 4 v Q X V 0 b 1 J l b W 9 2 Z W R D b 2 x 1 b W 5 z M S 5 7 Q m V z d G F u Z H N u Y W F t L D V 9 J n F 1 b 3 Q 7 L C Z x d W 9 0 O 1 N l Y 3 R p b 2 4 x L 0 9 w Z X J h d G l v b m V s Z S B r b 3 N 0 Z W 4 v Q X V 0 b 1 J l b W 9 2 Z W R D b 2 x 1 b W 5 z M S 5 7 V m V y c 2 l l L D Z 9 J n F 1 b 3 Q 7 X S w m c X V v d D t D b 2 x 1 b W 5 D b 3 V u d C Z x d W 9 0 O z o 3 L C Z x d W 9 0 O 0 t l e U N v b H V t b k 5 h b W V z J n F 1 b 3 Q 7 O l t d L C Z x d W 9 0 O 0 N v b H V t b k l k Z W 5 0 a X R p Z X M m c X V v d D s 6 W y Z x d W 9 0 O 1 N l Y 3 R p b 2 4 x L 0 9 w Z X J h d G l v b m V s Z S B r b 3 N 0 Z W 4 v Q X V 0 b 1 J l b W 9 2 Z W R D b 2 x 1 b W 5 z M S 5 7 Q 2 F 0 Z W d v c m l l L D B 9 J n F 1 b 3 Q 7 L C Z x d W 9 0 O 1 N l Y 3 R p b 2 4 x L 0 9 w Z X J h d G l v b m V s Z S B r b 3 N 0 Z W 4 v Q X V 0 b 1 J l b W 9 2 Z W R D b 2 x 1 b W 5 z M S 5 7 U 3 V i Y 2 F 0 Z W d v c m l l L D F 9 J n F 1 b 3 Q 7 L C Z x d W 9 0 O 1 N l Y 3 R p b 2 4 x L 0 9 w Z X J h d G l v b m V s Z S B r b 3 N 0 Z W 4 v Q X V 0 b 1 J l b W 9 2 Z W R D b 2 x 1 b W 5 z M S 5 7 S m F h c i w y f S Z x d W 9 0 O y w m c X V v d D t T Z W N 0 a W 9 u M S 9 P c G V y Y X R p b 2 5 l b G U g a 2 9 z d G V u L 0 F 1 d G 9 S Z W 1 v d m V k Q 2 9 s d W 1 u c z E u e 1 R U L 0 J U L 0 F U L D N 9 J n F 1 b 3 Q 7 L C Z x d W 9 0 O 1 N l Y 3 R p b 2 4 x L 0 9 w Z X J h d G l v b m V s Z S B r b 3 N 0 Z W 4 v Q X V 0 b 1 J l b W 9 2 Z W R D b 2 x 1 b W 5 z M S 5 7 S 0 M s N H 0 m c X V v d D s s J n F 1 b 3 Q 7 U 2 V j d G l v b j E v T 3 B l c m F 0 a W 9 u Z W x l I G t v c 3 R l b i 9 B d X R v U m V t b 3 Z l Z E N v b H V t b n M x L n t C Z X N 0 Y W 5 k c 2 5 h Y W 0 s N X 0 m c X V v d D s s J n F 1 b 3 Q 7 U 2 V j d G l v b j E v T 3 B l c m F 0 a W 9 u Z W x l I G t v c 3 R l b i 9 B d X R v U m V t b 3 Z l Z E N v b H V t b n M x L n t W Z X J z a W U s N n 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S W 5 2 Z X N 0 Z X J p b m d l b i 9 C c m 9 u P C 9 J d G V t U G F 0 a D 4 8 L 0 l 0 Z W 1 M b 2 N h d G l v b j 4 8 U 3 R h Y m x l R W 5 0 c m l l c y 8 + P C 9 J d G V t P j x J d G V t P j x J d G V t T G 9 j Y X R p b 2 4 + P E l 0 Z W 1 U e X B l P k Z v c m 1 1 b G E 8 L 0 l 0 Z W 1 U e X B l P j x J d G V t U G F 0 a D 5 T Z W N 0 a W 9 u M S 9 J b n Z l c 3 R l c m l u Z 2 V u L 1 J E X 0 x O Q l 9 H P C 9 J d G V t U G F 0 a D 4 8 L 0 l 0 Z W 1 M b 2 N h d G l v b j 4 8 U 3 R h Y m x l R W 5 0 c m l l c y 8 + P C 9 J d G V t P j x J d G V t P j x J d G V t T G 9 j Y X R p b 2 4 + P E l 0 Z W 1 U e X B l P k Z v c m 1 1 b G E 8 L 0 l 0 Z W 1 U e X B l P j x J d G V t U G F 0 a D 5 T Z W N 0 a W 9 u M S 9 J b n Z l c 3 R l c m l u Z 2 V u L 2 R i b 1 9 J b n Z l c 3 R l c m l u Z 2 V u P C 9 J d G V t U G F 0 a D 4 8 L 0 l 0 Z W 1 M b 2 N h d G l v b j 4 8 U 3 R h Y m x l R W 5 0 c m l l c y 8 + P C 9 J d G V t P j x J d G V t P j x J d G V t T G 9 j Y X R p b 2 4 + P E l 0 Z W 1 U e X B l P k Z v c m 1 1 b G E 8 L 0 l 0 Z W 1 U e X B l P j x J d G V t U G F 0 a D 5 T Z W N 0 a W 9 u M S 9 J b n Z l c 3 R l c m l u Z 2 V u L 0 p h Y X I l M 0 U l M 0 Q y M D I w P C 9 J d G V t U G F 0 a D 4 8 L 0 l 0 Z W 1 M b 2 N h d G l v b j 4 8 U 3 R h Y m x l R W 5 0 c m l l c y 8 + P C 9 J d G V t P j x J d G V t P j x J d G V t T G 9 j Y X R p b 2 4 + P E l 0 Z W 1 U e X B l P k Z v c m 1 1 b G E 8 L 0 l 0 Z W 1 U e X B l P j x J d G V t U G F 0 a D 5 T Z W N 0 a W 9 u M S 9 J b n Z l c 3 R l c m l u Z 2 V u L 1 J p a m V u J T I w Z 2 V n c m 9 l c G V l c m Q 8 L 0 l 0 Z W 1 Q Y X R o P j w v S X R l b U x v Y 2 F 0 a W 9 u P j x T d G F i b G V F b n R y a W V z L z 4 8 L 0 l 0 Z W 0 + P E l 0 Z W 0 + P E l 0 Z W 1 M b 2 N h d G l v b j 4 8 S X R l b V R 5 c G U + R m 9 y b X V s Y T w v S X R l b V R 5 c G U + P E l 0 Z W 1 Q Y X R o P l N l Y 3 R p b 2 4 x L 0 l u d m V z d G V y a W 5 n Z W 4 v U m l q Z W 4 l M j B n Z X N v c n R l Z X J k P C 9 J d G V t U G F 0 a D 4 8 L 0 l 0 Z W 1 M b 2 N h d G l v b j 4 8 U 3 R h Y m x l R W 5 0 c m l l c y 8 + P C 9 J d G V t P j x J d G V t P j x J d G V t T G 9 j Y X R p b 2 4 + P E l 0 Z W 1 U e X B l P k Z v c m 1 1 b G E 8 L 0 l 0 Z W 1 U e X B l P j x J d G V t U G F 0 a D 5 T Z W N 0 a W 9 u M S 9 J b n Z l c 3 R l c m l u Z 2 V u L 0 l u Z G V 4 J T I w d G 9 l Z 2 V 2 b 2 V n Z D w v S X R l b V B h d G g + P C 9 J d G V t T G 9 j Y X R p b 2 4 + P F N 0 Y W J s Z U V u d H J p Z X M v P j w v S X R l b T 4 8 S X R l b T 4 8 S X R l b U x v Y 2 F 0 a W 9 u P j x J d G V t V H l w Z T 5 G b 3 J t d W x h P C 9 J d G V t V H l w Z T 4 8 S X R l b V B h d G g + U 2 V j d G l v b j E v S W 5 2 Z X N 0 Z X J p b m d l b i 9 W b 2 x n b 3 J k Z S U y M H Z h b i U y M G t v b G 9 t b W V u J T I w Z 2 V 3 a W p 6 a W d k P C 9 J d G V t U G F 0 a D 4 8 L 0 l 0 Z W 1 M b 2 N h d G l v b j 4 8 U 3 R h Y m x l R W 5 0 c m l l c y 8 + P C 9 J d G V t P j x J d G V t P j x J d G V t T G 9 j Y X R p b 2 4 + P E l 0 Z W 1 U e X B l P k Z v c m 1 1 b G E 8 L 0 l 0 Z W 1 U e X B l P j x J d G V t U G F 0 a D 5 T Z W N 0 a W 9 u M S 9 E Z X N p b n Z l c 3 R l c m l u Z y 9 C c m 9 u P C 9 J d G V t U G F 0 a D 4 8 L 0 l 0 Z W 1 M b 2 N h d G l v b j 4 8 U 3 R h Y m x l R W 5 0 c m l l c y 8 + P C 9 J d G V t P j x J d G V t P j x J d G V t T G 9 j Y X R p b 2 4 + P E l 0 Z W 1 U e X B l P k Z v c m 1 1 b G E 8 L 0 l 0 Z W 1 U e X B l P j x J d G V t U G F 0 a D 5 T Z W N 0 a W 9 u M S 9 E Z X N p b n Z l c 3 R l c m l u Z y 9 S R F 9 M T k J f R z w v S X R l b V B h d G g + P C 9 J d G V t T G 9 j Y X R p b 2 4 + P F N 0 Y W J s Z U V u d H J p Z X M v P j w v S X R l b T 4 8 S X R l b T 4 8 S X R l b U x v Y 2 F 0 a W 9 u P j x J d G V t V H l w Z T 5 G b 3 J t d W x h P C 9 J d G V t V H l w Z T 4 8 S X R l b V B h d G g + U 2 V j d G l v b j E v R G V z a W 5 2 Z X N 0 Z X J p b m c v Z G J v X 0 l u d m V z d G V y a W 5 n Z W 4 8 L 0 l 0 Z W 1 Q Y X R o P j w v S X R l b U x v Y 2 F 0 a W 9 u P j x T d G F i b G V F b n R y a W V z L z 4 8 L 0 l 0 Z W 0 + P E l 0 Z W 0 + P E l 0 Z W 1 M b 2 N h d G l v b j 4 8 S X R l b V R 5 c G U + R m 9 y b X V s Y T w v S X R l b V R 5 c G U + P E l 0 Z W 1 Q Y X R o P l N l Y 3 R p b 2 4 x L 0 R l c 2 l u d m V z d G V y a W 5 n L 1 J p a m V u J T I w Z 2 V m a W x 0 Z X J k P C 9 J d G V t U G F 0 a D 4 8 L 0 l 0 Z W 1 M b 2 N h d G l v b j 4 8 U 3 R h Y m x l R W 5 0 c m l l c y 8 + P C 9 J d G V t P j x J d G V t P j x J d G V t T G 9 j Y X R p b 2 4 + P E l 0 Z W 1 U e X B l P k Z v c m 1 1 b G E 8 L 0 l 0 Z W 1 U e X B l P j x J d G V t U G F 0 a D 5 T Z W N 0 a W 9 u M S 9 E Z X N p b n Z l c 3 R l c m l u Z y 9 S a W p l b i U y M G d l c 2 9 y d G V l c m Q 8 L 0 l 0 Z W 1 Q Y X R o P j w v S X R l b U x v Y 2 F 0 a W 9 u P j x T d G F i b G V F b n R y a W V z L z 4 8 L 0 l 0 Z W 0 + P E l 0 Z W 0 + P E l 0 Z W 1 M b 2 N h d G l v b j 4 8 S X R l b V R 5 c G U + R m 9 y b X V s Y T w v S X R l b V R 5 c G U + P E l 0 Z W 1 Q Y X R o P l N l Y 3 R p b 2 4 x L 0 R l c 2 l u d m V z d G V y a W 5 n L 0 t v b G 9 t b W V u J T I w d m V y d 2 l q Z G V y Z D w v S X R l b V B h d G g + P C 9 J d G V t T G 9 j Y X R p b 2 4 + P F N 0 Y W J s Z U V u d H J p Z X M v P j w v S X R l b T 4 8 S X R l b T 4 8 S X R l b U x v Y 2 F 0 a W 9 u P j x J d G V t V H l w Z T 5 G b 3 J t d W x h P C 9 J d G V t V H l w Z T 4 8 S X R l b V B h d G g + U 2 V j d G l v b j E v R G V z a W 5 2 Z X N 0 Z X J p b m c v S W 5 k Z X g l M j B 0 b 2 V n Z X Z v Z W d k P C 9 J d G V t U G F 0 a D 4 8 L 0 l 0 Z W 1 M b 2 N h d G l v b j 4 8 U 3 R h Y m x l R W 5 0 c m l l c y 8 + P C 9 J d G V t P j x J d G V t P j x J d G V t T G 9 j Y X R p b 2 4 + P E l 0 Z W 1 U e X B l P k Z v c m 1 1 b G E 8 L 0 l 0 Z W 1 U e X B l P j x J d G V t U G F 0 a D 5 T Z W N 0 a W 9 u M S 9 E Z X N p b n Z l c 3 R l c m l u Z y 9 W b 2 x n b 3 J k Z S U y M H Z h b i U y M G t v b G 9 t b W V u J T I w Z 2 V 3 a W p 6 a W d k P C 9 J d G V t U G F 0 a D 4 8 L 0 l 0 Z W 1 M b 2 N h d G l v b j 4 8 U 3 R h Y m x l R W 5 0 c m l l c y 8 + P C 9 J d G V t P j x J d G V t P j x J d G V t T G 9 j Y X R p b 2 4 + P E l 0 Z W 1 U e X B l P k Z v c m 1 1 b G E 8 L 0 l 0 Z W 1 U e X B l P j x J d G V t U G F 0 a D 5 T Z W N 0 a W 9 u M S 9 E Z X N p b n Z l c 3 R l c m l u Z y 9 L b 2 x v b W 1 l b i U y M H Z l c n d p a m R l c m Q x P C 9 J d G V t U G F 0 a D 4 8 L 0 l 0 Z W 1 M b 2 N h d G l v b j 4 8 U 3 R h Y m x l R W 5 0 c m l l c y 8 + P C 9 J d G V t P j x J d G V t P j x J d G V t T G 9 j Y X R p b 2 4 + P E l 0 Z W 1 U e X B l P k Z v c m 1 1 b G E 8 L 0 l 0 Z W 1 U e X B l P j x J d G V t U G F 0 a D 5 T Z W N 0 a W 9 u M S 9 E Z X N p b n Z l c 3 R l c m l u Z y 9 W b 2 x n b 3 J k Z S U y M H Z h b i U y M G t v b G 9 t b W V u J T I w Z 2 V 3 a W p 6 a W d k M T w v S X R l b V B h d G g + P C 9 J d G V t T G 9 j Y X R p b 2 4 + P F N 0 Y W J s Z U V u d H J p Z X M v P j w v S X R l b T 4 8 S X R l b T 4 8 S X R l b U x v Y 2 F 0 a W 9 u P j x J d G V t V H l w Z T 5 G b 3 J t d W x h P C 9 J d G V t V H l w Z T 4 8 S X R l b V B h d G g + U 2 V j d G l v b j E v T 2 1 6 Z X Q v Q n J v b j w v S X R l b V B h d G g + P C 9 J d G V t T G 9 j Y X R p b 2 4 + P F N 0 Y W J s Z U V u d H J p Z X M v P j w v S X R l b T 4 8 S X R l b T 4 8 S X R l b U x v Y 2 F 0 a W 9 u P j x J d G V t V H l w Z T 5 G b 3 J t d W x h P C 9 J d G V t V H l w Z T 4 8 S X R l b V B h d G g + U 2 V j d G l v b j E v T 2 1 6 Z X Q v Z G J v X 0 R l c 2 l u d m V z d G V y a W 5 n Z W 4 8 L 0 l 0 Z W 1 Q Y X R o P j w v S X R l b U x v Y 2 F 0 a W 9 u P j x T d G F i b G V F b n R y a W V z L z 4 8 L 0 l 0 Z W 0 + P E l 0 Z W 0 + P E l 0 Z W 1 M b 2 N h d G l v b j 4 8 S X R l b V R 5 c G U + R m 9 y b X V s Y T w v S X R l b V R 5 c G U + P E l 0 Z W 1 Q Y X R o P l N l Y 3 R p b 2 4 x L 0 9 t e m V 0 L 1 J p a m V u J T I w Z 2 V m a W x 0 Z X J k P C 9 J d G V t U G F 0 a D 4 8 L 0 l 0 Z W 1 M b 2 N h d G l v b j 4 8 U 3 R h Y m x l R W 5 0 c m l l c y 8 + P C 9 J d G V t P j x J d G V t P j x J d G V t T G 9 j Y X R p b 2 4 + P E l 0 Z W 1 U e X B l P k Z v c m 1 1 b G E 8 L 0 l 0 Z W 1 U e X B l P j x J d G V t U G F 0 a D 5 T Z W N 0 a W 9 u M S 9 P b X p l d C 9 L b 2 x v b W 1 l b i U y M H Z l c n d p a m R l c m Q 8 L 0 l 0 Z W 1 Q Y X R o P j w v S X R l b U x v Y 2 F 0 a W 9 u P j x T d G F i b G V F b n R y a W V z L z 4 8 L 0 l 0 Z W 0 + P E l 0 Z W 0 + P E l 0 Z W 1 M b 2 N h d G l v b j 4 8 S X R l b V R 5 c G U + R m 9 y b X V s Y T w v S X R l b V R 5 c G U + P E l 0 Z W 1 Q Y X R o P l N l Y 3 R p b 2 4 x L 0 9 t e m V 0 L 1 J p a m V u J T I w Z 2 V m a W x 0 Z X J k M T w v S X R l b V B h d G g + P C 9 J d G V t T G 9 j Y X R p b 2 4 + P F N 0 Y W J s Z U V u d H J p Z X M v P j w v S X R l b T 4 8 S X R l b T 4 8 S X R l b U x v Y 2 F 0 a W 9 u P j x J d G V t V H l w Z T 5 G b 3 J t d W x h P C 9 J d G V t V H l w Z T 4 8 S X R l b V B h d G g + U 2 V j d G l v b j E v T 2 1 6 Z X Q v S 2 9 s b 2 1 t Z W 4 l M j B 2 Z X J 3 a W p k Z X J k M T w v S X R l b V B h d G g + P C 9 J d G V t T G 9 j Y X R p b 2 4 + P F N 0 Y W J s Z U V u d H J p Z X M v P j w v S X R l b T 4 8 S X R l b T 4 8 S X R l b U x v Y 2 F 0 a W 9 u P j x J d G V t V H l w Z T 5 G b 3 J t d W x h P C 9 J d G V t V H l w Z T 4 8 S X R l b V B h d G g + U 2 V j d G l v b j E v V 1 V J J T J G T 2 1 i b 3 V 3 L 0 J y b 2 4 8 L 0 l 0 Z W 1 Q Y X R o P j w v S X R l b U x v Y 2 F 0 a W 9 u P j x T d G F i b G V F b n R y a W V z L z 4 8 L 0 l 0 Z W 0 + P E l 0 Z W 0 + P E l 0 Z W 1 M b 2 N h d G l v b j 4 8 S X R l b V R 5 c G U + R m 9 y b X V s Y T w v S X R l b V R 5 c G U + P E l 0 Z W 1 Q Y X R o P l N l Y 3 R p b 2 4 x L 1 d V S S U y R k 9 t Y m 9 1 d y 9 S R F 9 M T k J f R z w v S X R l b V B h d G g + P C 9 J d G V t T G 9 j Y X R p b 2 4 + P F N 0 Y W J s Z U V u d H J p Z X M v P j w v S X R l b T 4 8 S X R l b T 4 8 S X R l b U x v Y 2 F 0 a W 9 u P j x J d G V t V H l w Z T 5 G b 3 J t d W x h P C 9 J d G V t V H l w Z T 4 8 S X R l b V B h d G g + U 2 V j d G l v b j E v V 1 V J J T J G T 2 1 i b 3 V 3 L 2 R i b 1 9 J b n Z l c 3 R l c m l u Z 2 V u P C 9 J d G V t U G F 0 a D 4 8 L 0 l 0 Z W 1 M b 2 N h d G l v b j 4 8 U 3 R h Y m x l R W 5 0 c m l l c y 8 + P C 9 J d G V t P j x J d G V t P j x J d G V t T G 9 j Y X R p b 2 4 + P E l 0 Z W 1 U e X B l P k Z v c m 1 1 b G E 8 L 0 l 0 Z W 1 U e X B l P j x J d G V t U G F 0 a D 5 T Z W N 0 a W 9 u M S 9 X V U k l M k Z P b W J v d X c v S m F h c i U z R S U z R D I w M j A 8 L 0 l 0 Z W 1 Q Y X R o P j w v S X R l b U x v Y 2 F 0 a W 9 u P j x T d G F i b G V F b n R y a W V z L z 4 8 L 0 l 0 Z W 0 + P E l 0 Z W 0 + P E l 0 Z W 1 M b 2 N h d G l v b j 4 8 S X R l b V R 5 c G U + R m 9 y b X V s Y T w v S X R l b V R 5 c G U + P E l 0 Z W 1 Q Y X R o P l N l Y 3 R p b 2 4 x L 1 d V S S U y R k 9 t Y m 9 1 d y 9 S a W p l b i U y M G d l Z m l s d G V y Z D w v S X R l b V B h d G g + P C 9 J d G V t T G 9 j Y X R p b 2 4 + P F N 0 Y W J s Z U V u d H J p Z X M v P j w v S X R l b T 4 8 S X R l b T 4 8 S X R l b U x v Y 2 F 0 a W 9 u P j x J d G V t V H l w Z T 5 G b 3 J t d W x h P C 9 J d G V t V H l w Z T 4 8 S X R l b V B h d G g + U 2 V j d G l v b j E v V 1 V J J T J G T 2 1 i b 3 V 3 L 1 J p a m V u J T I w Z 2 V m a W x 0 Z X J k M T w v S X R l b V B h d G g + P C 9 J d G V t T G 9 j Y X R p b 2 4 + P F N 0 Y W J s Z U V u d H J p Z X M v P j w v S X R l b T 4 8 S X R l b T 4 8 S X R l b U x v Y 2 F 0 a W 9 u P j x J d G V t V H l w Z T 5 G b 3 J t d W x h P C 9 J d G V t V H l w Z T 4 8 S X R l b V B h d G g + U 2 V j d G l v b j E v V 1 V J J T J G T 2 1 i b 3 V 3 L 0 l u Z G V 4 J T I w d G 9 l Z 2 V 2 b 2 V n Z D w v S X R l b V B h d G g + P C 9 J d G V t T G 9 j Y X R p b 2 4 + P F N 0 Y W J s Z U V u d H J p Z X M v P j w v S X R l b T 4 8 S X R l b T 4 8 S X R l b U x v Y 2 F 0 a W 9 u P j x J d G V t V H l w Z T 5 G b 3 J t d W x h P C 9 J d G V t V H l w Z T 4 8 S X R l b V B h d G g + U 2 V j d G l v b j E v V 1 V J J T J G T 2 1 i b 3 V 3 L 1 Z v b G d v c m R l J T I w d m F u J T I w a 2 9 s b 2 1 t Z W 4 l M j B n Z X d p a n p p Z 2 Q 8 L 0 l 0 Z W 1 Q Y X R o P j w v S X R l b U x v Y 2 F 0 a W 9 u P j x T d G F i b G V F b n R y a W V z L z 4 8 L 0 l 0 Z W 0 + P E l 0 Z W 0 + P E l 0 Z W 1 M b 2 N h d G l v b j 4 8 S X R l b V R 5 c G U + R m 9 y b X V s Y T w v S X R l b V R 5 c G U + P E l 0 Z W 1 Q Y X R o P l N l Y 3 R p b 2 4 x L 1 d V S S U y R k 9 t Y m 9 1 d y 9 L b 2 x v b W 1 l b i U y M H Z l c n d p a m R l c m Q 8 L 0 l 0 Z W 1 Q Y X R o P j w v S X R l b U x v Y 2 F 0 a W 9 u P j x T d G F i b G V F b n R y a W V z L z 4 8 L 0 l 0 Z W 0 + P E l 0 Z W 0 + P E l 0 Z W 1 M b 2 N h d G l v b j 4 8 S X R l b V R 5 c G U + R m 9 y b X V s Y T w v S X R l b V R 5 c G U + P E l 0 Z W 1 Q Y X R o P l N l Y 3 R p b 2 4 x L 0 9 w Z X J h d G l v b m V s Z S U y M G t v c 3 R l b i 9 C c m 9 u P C 9 J d G V t U G F 0 a D 4 8 L 0 l 0 Z W 1 M b 2 N h d G l v b j 4 8 U 3 R h Y m x l R W 5 0 c m l l c y 8 + P C 9 J d G V t P j x J d G V t P j x J d G V t T G 9 j Y X R p b 2 4 + P E l 0 Z W 1 U e X B l P k Z v c m 1 1 b G E 8 L 0 l 0 Z W 1 U e X B l P j x J d G V t U G F 0 a D 5 T Z W N 0 a W 9 u M S 9 P c G V y Y X R p b 2 5 l b G U l M j B r b 3 N 0 Z W 4 v U k R f T E 5 C X 0 c 8 L 0 l 0 Z W 1 Q Y X R o P j w v S X R l b U x v Y 2 F 0 a W 9 u P j x T d G F i b G V F b n R y a W V z L z 4 8 L 0 l 0 Z W 0 + P E l 0 Z W 0 + P E l 0 Z W 1 M b 2 N h d G l v b j 4 8 S X R l b V R 5 c G U + R m 9 y b X V s Y T w v S X R l b V R 5 c G U + P E l 0 Z W 1 Q Y X R o P l N l Y 3 R p b 2 4 x L 0 9 w Z X J h d G l v b m V s Z S U y M G t v c 3 R l b i 9 k Y m 9 f T 3 B l c m F 0 a W 9 u Z W x l J T I w a 2 9 z d G V u P C 9 J d G V t U G F 0 a D 4 8 L 0 l 0 Z W 1 M b 2 N h d G l v b j 4 8 U 3 R h Y m x l R W 5 0 c m l l c y 8 + P C 9 J d G V t P j x J d G V t P j x J d G V t T G 9 j Y X R p b 2 4 + P E l 0 Z W 1 U e X B l P k Z v c m 1 1 b G E 8 L 0 l 0 Z W 1 U e X B l P j x J d G V t U G F 0 a D 5 T Z W N 0 a W 9 u M S 9 P c G V y Y X R p b 2 5 l b G U l M j B r b 3 N 0 Z W 4 v S 2 9 s b 2 1 t Z W 4 l M j B 2 Z X J 3 a W p k Z X J k P C 9 J d G V t U G F 0 a D 4 8 L 0 l 0 Z W 1 M b 2 N h d G l v b j 4 8 U 3 R h Y m x l R W 5 0 c m l l c y 8 + P C 9 J d G V t P j x J d G V t P j x J d G V t T G 9 j Y X R p b 2 4 + P E l 0 Z W 1 U e X B l P k Z v c m 1 1 b G E 8 L 0 l 0 Z W 1 U e X B l P j x J d G V t U G F 0 a D 5 T Z W N 0 a W 9 u M S 9 J b n Z l c 3 R l c m l u Z 2 V u L 0 F h b m d l c G F z d D E 8 L 0 l 0 Z W 1 Q Y X R o P j w v S X R l b U x v Y 2 F 0 a W 9 u P j x T d G F i b G V F b n R y a W V z L z 4 8 L 0 l 0 Z W 0 + P E l 0 Z W 0 + P E l 0 Z W 1 M b 2 N h d G l v b j 4 8 S X R l b V R 5 c G U + R m 9 y b X V s Y T w v S X R l b V R 5 c G U + P E l 0 Z W 1 Q Y X R o P l N l Y 3 R p b 2 4 x L 0 l u d m V z d G V y a W 5 n Z W 4 v Q W F u Z 2 V w Y X N 0 M j w v S X R l b V B h d G g + P C 9 J d G V t T G 9 j Y X R p b 2 4 + P F N 0 Y W J s Z U V u d H J p Z X M v P j w v S X R l b T 4 8 S X R l b T 4 8 S X R l b U x v Y 2 F 0 a W 9 u P j x J d G V t V H l w Z T 5 G b 3 J t d W x h P C 9 J d G V t V H l w Z T 4 8 S X R l b V B h d G g + U 2 V j d G l v b j E v T 3 B l c m F 0 a W 9 u Z W x l J T I w a 2 9 z d G V u L 1 J p a m V u J T I w Z 2 V m a W x 0 Z X J k P C 9 J d G V t U G F 0 a D 4 8 L 0 l 0 Z W 1 M b 2 N h d G l v b j 4 8 U 3 R h Y m x l R W 5 0 c m l l c y 8 + P C 9 J d G V t P j x J d G V t P j x J d G V t T G 9 j Y X R p b 2 4 + P E l 0 Z W 1 U e X B l P k Z v c m 1 1 b G E 8 L 0 l 0 Z W 1 U e X B l P j x J d G V t U G F 0 a D 5 T Z W N 0 a W 9 u M S 9 J b n Z l c 3 R l c m l u Z 2 V u L 0 F h b m d l c G F z d D M 8 L 0 l 0 Z W 1 Q Y X R o P j w v S X R l b U x v Y 2 F 0 a W 9 u P j x T d G F i b G V F b n R y a W V z L z 4 8 L 0 l 0 Z W 0 + P E l 0 Z W 0 + P E l 0 Z W 1 M b 2 N h d G l v b j 4 8 S X R l b V R 5 c G U + R m 9 y b X V s Y T w v S X R l b V R 5 c G U + P E l 0 Z W 1 Q Y X R o P l N l Y 3 R p b 2 4 x L 1 d V S S U y R k 9 t Y m 9 1 d y 9 B Y W 5 n Z X B h c 3 Q x P C 9 J d G V t U G F 0 a D 4 8 L 0 l 0 Z W 1 M b 2 N h d G l v b j 4 8 U 3 R h Y m x l R W 5 0 c m l l c y 8 + P C 9 J d G V t P j x J d G V t P j x J d G V t T G 9 j Y X R p b 2 4 + P E l 0 Z W 1 U e X B l P k Z v c m 1 1 b G E 8 L 0 l 0 Z W 1 U e X B l P j x J d G V t U G F 0 a D 5 T Z W N 0 a W 9 u M S 9 E Z X N p b n Z l c 3 R l c m l u Z y 9 B Y W 5 n Z X B h c 3 Q x P C 9 J d G V t U G F 0 a D 4 8 L 0 l 0 Z W 1 M b 2 N h d G l v b j 4 8 U 3 R h Y m x l R W 5 0 c m l l c y 8 + P C 9 J d G V t P j x J d G V t P j x J d G V t T G 9 j Y X R p b 2 4 + P E l 0 Z W 1 U e X B l P k Z v c m 1 1 b G E 8 L 0 l 0 Z W 1 U e X B l P j x J d G V t U G F 0 a D 5 T Z W N 0 a W 9 u M S 9 E Z X N p b n Z l c 3 R l c m l u Z y 9 B Y W 5 n Z X B h c 3 Q y P C 9 J d G V t U G F 0 a D 4 8 L 0 l 0 Z W 1 M b 2 N h d G l v b j 4 8 U 3 R h Y m x l R W 5 0 c m l l c y 8 + P C 9 J d G V t P j x J d G V t P j x J d G V t T G 9 j Y X R p b 2 4 + P E l 0 Z W 1 U e X B l P k Z v c m 1 1 b G E 8 L 0 l 0 Z W 1 U e X B l P j x J d G V t U G F 0 a D 5 T Z W N 0 a W 9 u M S 9 P c G V y Y X R p b 2 5 l b G U l M j B r b 3 N 0 Z W 4 v Q W F u Z 2 V w Y X N 0 M T w v S X R l b V B h d G g + P C 9 J d G V t T G 9 j Y X R p b 2 4 + P F N 0 Y W J s Z U V u d H J p Z X M v P j w v S X R l b T 4 8 S X R l b T 4 8 S X R l b U x v Y 2 F 0 a W 9 u P j x J d G V t V H l w Z T 5 G b 3 J t d W x h P C 9 J d G V t V H l w Z T 4 8 S X R l b V B h d G g + U 2 V j d G l v b j E v V 1 V J J T J G T 2 1 i b 3 V 3 L 0 F h b m d l c G F z d D I 8 L 0 l 0 Z W 1 Q Y X R o P j w v S X R l b U x v Y 2 F 0 a W 9 u P j x T d G F i b G V F b n R y a W V z L z 4 8 L 0 l 0 Z W 0 + P E l 0 Z W 0 + P E l 0 Z W 1 M b 2 N h d G l v b j 4 8 S X R l b V R 5 c G U + R m 9 y b X V s Y T w v S X R l b V R 5 c G U + P E l 0 Z W 1 Q Y X R o P l N l Y 3 R p b 2 4 x L 1 d V S S U y R k 9 t Y m 9 1 d y 9 B Y W 5 n Z X B h c 3 Q z P C 9 J d G V t U G F 0 a D 4 8 L 0 l 0 Z W 1 M b 2 N h d G l v b j 4 8 U 3 R h Y m x l R W 5 0 c m l l c y 8 + P C 9 J d G V t P j x J d G V t P j x J d G V t T G 9 j Y X R p b 2 4 + P E l 0 Z W 1 U e X B l P k Z v c m 1 1 b G E 8 L 0 l 0 Z W 1 U e X B l P j x J d G V t U G F 0 a D 5 T Z W N 0 a W 9 u M S 9 X V U k l M k Z P b W J v d X c v Q W F u Z 2 V w Y X N 0 N T 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A + K U i 1 S i z U C T I D 5 V V C a u e w A A A A A C A A A A A A A D Z g A A w A A A A B A A A A B 0 G 5 i x f 4 r o w 7 6 m q P e T L C d F A A A A A A S A A A C g A A A A E A A A A K i E 8 l z t a 0 H V a I 7 y Z / p e m w 9 Q A A A A S X H w P q O V J R j e A 0 p D B R + U N h v 9 b V i u U 7 f w o B B V 0 s 1 2 Q 2 c / R c I v f E U x t 9 R F A 8 X E P J e 7 P E X A t c W Q i / 9 n G I v u L F B e 3 m J o / 1 + r 1 f w U 4 i u L d o o A z J 4 U A A A A J W j 9 F 5 O u 9 e 0 a U + 6 1 o D d 5 T P b + U X M = < / D a t a M a s h u p > 
</file>

<file path=customXml/item5.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VYM6E4WDAQJW-1804863118-160</_dlc_DocId>
    <_dlc_DocIdUrl xmlns="0009d3ae-0f9e-47be-ae31-9d6cd8b104c4">
      <Url>https://gasunie.sharepoint.com/sites/20190841/_layouts/15/DocIdRedir.aspx?ID=VYM6E4WDAQJW-1804863118-160</Url>
      <Description>VYM6E4WDAQJW-1804863118-160</Description>
    </_dlc_DocIdUrl>
  </documentManagement>
</p:properties>
</file>

<file path=customXml/itemProps1.xml><?xml version="1.0" encoding="utf-8"?>
<ds:datastoreItem xmlns:ds="http://schemas.openxmlformats.org/officeDocument/2006/customXml" ds:itemID="{8DE23338-07DD-4959-8F33-195298A5D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0fe009b9-6f2d-4e7b-85d5-274f575a5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476EE9-57EE-4A57-9645-1C093EDB7BE0}">
  <ds:schemaRefs>
    <ds:schemaRef ds:uri="http://schemas.microsoft.com/sharepoint/v3/contenttype/forms"/>
  </ds:schemaRefs>
</ds:datastoreItem>
</file>

<file path=customXml/itemProps3.xml><?xml version="1.0" encoding="utf-8"?>
<ds:datastoreItem xmlns:ds="http://schemas.openxmlformats.org/officeDocument/2006/customXml" ds:itemID="{4651D173-5D1D-4DD1-A11E-C256FB3A6440}">
  <ds:schemaRefs>
    <ds:schemaRef ds:uri="http://schemas.microsoft.com/sharepoint/events"/>
  </ds:schemaRefs>
</ds:datastoreItem>
</file>

<file path=customXml/itemProps4.xml><?xml version="1.0" encoding="utf-8"?>
<ds:datastoreItem xmlns:ds="http://schemas.openxmlformats.org/officeDocument/2006/customXml" ds:itemID="{3CCC0C11-BCA0-40B0-A1EB-00F8BE4AEEA8}">
  <ds:schemaRefs>
    <ds:schemaRef ds:uri="http://schemas.microsoft.com/DataMashup"/>
  </ds:schemaRefs>
</ds:datastoreItem>
</file>

<file path=customXml/itemProps5.xml><?xml version="1.0" encoding="utf-8"?>
<ds:datastoreItem xmlns:ds="http://schemas.openxmlformats.org/officeDocument/2006/customXml" ds:itemID="{9CDAB9D1-B815-4B0E-93E7-4496A7FE99F6}">
  <ds:schemaRefs>
    <ds:schemaRef ds:uri="http://schemas.openxmlformats.org/package/2006/metadata/core-properties"/>
    <ds:schemaRef ds:uri="http://purl.org/dc/elements/1.1/"/>
    <ds:schemaRef ds:uri="http://schemas.microsoft.com/office/2006/metadata/properties"/>
    <ds:schemaRef ds:uri="http://purl.org/dc/dcmitype/"/>
    <ds:schemaRef ds:uri="http://schemas.microsoft.com/office/2006/documentManagement/types"/>
    <ds:schemaRef ds:uri="http://purl.org/dc/terms/"/>
    <ds:schemaRef ds:uri="0fe009b9-6f2d-4e7b-85d5-274f575a555c"/>
    <ds:schemaRef ds:uri="http://schemas.microsoft.com/office/infopath/2007/PartnerControls"/>
    <ds:schemaRef ds:uri="http://www.w3.org/XML/1998/namespace"/>
    <ds:schemaRef ds:uri="0009d3ae-0f9e-47be-ae31-9d6cd8b104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1. Entry- en exittarieven</vt:lpstr>
      <vt:lpstr>Input --&gt;</vt:lpstr>
      <vt:lpstr>2. Parameters</vt:lpstr>
      <vt:lpstr>3. Input nacalculaties</vt:lpstr>
      <vt:lpstr>4. Input capaciteit</vt:lpstr>
      <vt:lpstr>Berekeningen --&gt;</vt:lpstr>
      <vt:lpstr>5. Nacalculaties</vt:lpstr>
      <vt:lpstr>6. Toegestane inkomsten</vt:lpstr>
      <vt:lpstr>7. RPM</vt:lpstr>
      <vt:lpstr>8. Entry- en exittarieven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2018-05-15T11:27:11Z</dcterms:created>
  <dcterms:modified xsi:type="dcterms:W3CDTF">2026-03-04T12:38:48Z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0x01010076941099D2D6DF40A0D8D1DCC0BAEE09</vt:lpwstr>
  </property>
  <property fmtid="{D5CDD505-2E9C-101B-9397-08002B2CF9AE}" pid="3" name="_dlc_DocIdItemGuid">
    <vt:lpwstr>51c4d7c4-2e82-42bd-941f-2c2448673465</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2024-02-26T14:17:35Z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d750254c-7d51-49dd-8737-a116e75b2f47</vt:lpwstr>
  </property>
  <property fmtid="{D5CDD505-2E9C-101B-9397-08002B2CF9AE}" pid="15" name="MSIP_Label_46c7e985-2b29-4bdc-86bb-c9dfef2a8a5c_ContentBits">
    <vt:lpwstr>2</vt:lpwstr>
  </property>
</Properties>
</file>