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unie-my.sharepoint.com/personal/a_h_nieuwold_gasunie_nl/Documents/AAAA/"/>
    </mc:Choice>
  </mc:AlternateContent>
  <xr:revisionPtr revIDLastSave="0" documentId="8_{2297945E-92AC-4EC1-ABE6-B5F4B6E729CD}" xr6:coauthVersionLast="47" xr6:coauthVersionMax="47" xr10:uidLastSave="{00000000-0000-0000-0000-000000000000}"/>
  <bookViews>
    <workbookView xWindow="-120" yWindow="-120" windowWidth="51840" windowHeight="21120" tabRatio="688" xr2:uid="{86D24B49-A982-49E8-8FAC-43672A27AA5D}"/>
  </bookViews>
  <sheets>
    <sheet name="Quick calculator Telemetry" sheetId="3" r:id="rId1"/>
    <sheet name="Quick calculator Profile" sheetId="6" r:id="rId2"/>
    <sheet name="Telemetry end users" sheetId="2" r:id="rId3"/>
    <sheet name="Profile end users" sheetId="1" r:id="rId4"/>
    <sheet name="Tariffs" sheetId="5" r:id="rId5"/>
    <sheet name="Factors and fractions" sheetId="4" r:id="rId6"/>
  </sheets>
  <calcPr calcId="191028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8" i="1" l="1"/>
  <c r="D148" i="1"/>
  <c r="C148" i="1"/>
  <c r="B148" i="1"/>
  <c r="E147" i="1"/>
  <c r="D147" i="1"/>
  <c r="C147" i="1"/>
  <c r="B147" i="1"/>
  <c r="E146" i="1"/>
  <c r="D146" i="1"/>
  <c r="C146" i="1"/>
  <c r="B146" i="1"/>
  <c r="J18" i="3"/>
  <c r="J17" i="3"/>
  <c r="J16" i="3"/>
  <c r="L14" i="3"/>
  <c r="L13" i="3"/>
  <c r="L12" i="3"/>
  <c r="G13" i="6"/>
  <c r="F148" i="1" l="1"/>
  <c r="B167" i="1" s="1"/>
  <c r="F147" i="1"/>
  <c r="B166" i="1" s="1"/>
  <c r="F146" i="1"/>
  <c r="E142" i="1"/>
  <c r="D142" i="1"/>
  <c r="C142" i="1"/>
  <c r="B142" i="1"/>
  <c r="E145" i="1"/>
  <c r="D145" i="1"/>
  <c r="C145" i="1"/>
  <c r="B145" i="1"/>
  <c r="F145" i="1" l="1"/>
  <c r="B164" i="1" s="1"/>
  <c r="F142" i="1"/>
  <c r="B133" i="2"/>
  <c r="E141" i="1" l="1"/>
  <c r="D141" i="1"/>
  <c r="C141" i="1"/>
  <c r="B141" i="1"/>
  <c r="B131" i="2"/>
  <c r="L10" i="3"/>
  <c r="E139" i="1"/>
  <c r="D139" i="1"/>
  <c r="C139" i="1"/>
  <c r="B139" i="1"/>
  <c r="F143" i="1"/>
  <c r="E143" i="1"/>
  <c r="D143" i="1"/>
  <c r="C143" i="1"/>
  <c r="F141" i="1" l="1"/>
  <c r="F139" i="1"/>
  <c r="B158" i="1" s="1"/>
  <c r="B138" i="1"/>
  <c r="B140" i="1"/>
  <c r="B143" i="1"/>
  <c r="B144" i="1"/>
  <c r="B137" i="1"/>
  <c r="B160" i="2" l="1"/>
  <c r="C140" i="1" l="1"/>
  <c r="D140" i="1"/>
  <c r="E140" i="1"/>
  <c r="C144" i="1"/>
  <c r="D144" i="1"/>
  <c r="E144" i="1"/>
  <c r="C138" i="1"/>
  <c r="D138" i="1"/>
  <c r="E138" i="1"/>
  <c r="E137" i="1"/>
  <c r="D137" i="1"/>
  <c r="C137" i="1"/>
  <c r="B165" i="1" l="1"/>
  <c r="F144" i="1"/>
  <c r="F138" i="1"/>
  <c r="B161" i="1"/>
  <c r="F140" i="1"/>
  <c r="B160" i="1" l="1"/>
  <c r="F66" i="1"/>
  <c r="F61" i="1"/>
  <c r="B80" i="1" s="1"/>
  <c r="D9" i="3" l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7" i="3" l="1"/>
  <c r="C7" i="3"/>
  <c r="E174" i="1" l="1"/>
  <c r="E175" i="1"/>
  <c r="E176" i="1"/>
  <c r="E177" i="1"/>
  <c r="E178" i="1"/>
  <c r="E179" i="1"/>
  <c r="E180" i="1"/>
  <c r="E181" i="1"/>
  <c r="E182" i="1"/>
  <c r="E183" i="1"/>
  <c r="E184" i="1"/>
  <c r="E185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C174" i="1"/>
  <c r="D174" i="1"/>
  <c r="B174" i="1"/>
  <c r="D93" i="2" l="1"/>
  <c r="D97" i="1"/>
  <c r="B130" i="2" l="1"/>
  <c r="B157" i="1"/>
  <c r="B163" i="1"/>
  <c r="B159" i="1"/>
  <c r="B136" i="2"/>
  <c r="B132" i="2"/>
  <c r="B129" i="2"/>
  <c r="B43" i="2"/>
  <c r="E194" i="1" l="1"/>
  <c r="E195" i="1"/>
  <c r="E196" i="1"/>
  <c r="E197" i="1"/>
  <c r="E198" i="1"/>
  <c r="E199" i="1"/>
  <c r="E200" i="1"/>
  <c r="E201" i="1"/>
  <c r="E202" i="1"/>
  <c r="E203" i="1"/>
  <c r="E204" i="1"/>
  <c r="E193" i="1"/>
  <c r="B208" i="1" l="1"/>
  <c r="B178" i="2"/>
  <c r="B72" i="2" l="1"/>
  <c r="B76" i="1"/>
  <c r="B143" i="2" l="1"/>
  <c r="B90" i="2" l="1"/>
  <c r="B196" i="2" l="1"/>
  <c r="B177" i="2"/>
  <c r="B126" i="2"/>
  <c r="B109" i="2"/>
  <c r="B71" i="2"/>
  <c r="B53" i="2"/>
  <c r="B36" i="2"/>
  <c r="B19" i="2"/>
  <c r="B13" i="2"/>
  <c r="B94" i="1"/>
  <c r="B75" i="1"/>
  <c r="B56" i="1"/>
  <c r="B35" i="1"/>
  <c r="B29" i="1"/>
  <c r="B12" i="1"/>
  <c r="B226" i="1"/>
  <c r="B207" i="1"/>
  <c r="B188" i="1"/>
  <c r="B170" i="1"/>
  <c r="B152" i="1"/>
  <c r="B132" i="1"/>
  <c r="B114" i="1"/>
  <c r="F57" i="2" l="1"/>
  <c r="B166" i="2"/>
  <c r="C193" i="1"/>
  <c r="B193" i="1"/>
  <c r="C76" i="2" l="1"/>
  <c r="B173" i="2"/>
  <c r="B169" i="2"/>
  <c r="B165" i="2"/>
  <c r="B172" i="2"/>
  <c r="B168" i="2"/>
  <c r="B164" i="2"/>
  <c r="B163" i="2"/>
  <c r="B171" i="2"/>
  <c r="B167" i="2"/>
  <c r="B174" i="2"/>
  <c r="B170" i="2"/>
  <c r="B194" i="1" l="1"/>
  <c r="C194" i="1"/>
  <c r="D194" i="1"/>
  <c r="B195" i="1"/>
  <c r="C195" i="1"/>
  <c r="D195" i="1"/>
  <c r="B196" i="1"/>
  <c r="C196" i="1"/>
  <c r="D196" i="1"/>
  <c r="B197" i="1"/>
  <c r="C197" i="1"/>
  <c r="D197" i="1"/>
  <c r="B198" i="1"/>
  <c r="C198" i="1"/>
  <c r="D198" i="1"/>
  <c r="B199" i="1"/>
  <c r="C199" i="1"/>
  <c r="D199" i="1"/>
  <c r="B200" i="1"/>
  <c r="C200" i="1"/>
  <c r="D200" i="1"/>
  <c r="B201" i="1"/>
  <c r="C201" i="1"/>
  <c r="D201" i="1"/>
  <c r="B202" i="1"/>
  <c r="C202" i="1"/>
  <c r="D202" i="1"/>
  <c r="B203" i="1"/>
  <c r="C203" i="1"/>
  <c r="D203" i="1"/>
  <c r="B204" i="1"/>
  <c r="C204" i="1"/>
  <c r="D204" i="1"/>
  <c r="D193" i="1"/>
  <c r="F193" i="1" s="1"/>
  <c r="F137" i="1" l="1"/>
  <c r="B156" i="1" s="1"/>
  <c r="F202" i="1"/>
  <c r="F198" i="1"/>
  <c r="F194" i="1"/>
  <c r="F195" i="1"/>
  <c r="F201" i="1"/>
  <c r="F203" i="1"/>
  <c r="F199" i="1"/>
  <c r="F197" i="1"/>
  <c r="F204" i="1"/>
  <c r="F200" i="1"/>
  <c r="F196" i="1"/>
  <c r="G193" i="1" l="1"/>
  <c r="G194" i="1"/>
  <c r="G196" i="1"/>
  <c r="G202" i="1"/>
  <c r="G197" i="1"/>
  <c r="G201" i="1"/>
  <c r="G198" i="1"/>
  <c r="G195" i="1"/>
  <c r="G199" i="1"/>
  <c r="G200" i="1"/>
  <c r="G203" i="1"/>
  <c r="G204" i="1"/>
  <c r="F62" i="1" l="1"/>
  <c r="F63" i="1"/>
  <c r="F64" i="1"/>
  <c r="F65" i="1"/>
  <c r="F67" i="1"/>
  <c r="F68" i="1"/>
  <c r="F69" i="1"/>
  <c r="F70" i="1"/>
  <c r="F71" i="1"/>
  <c r="F72" i="1"/>
  <c r="B89" i="1" l="1"/>
  <c r="C89" i="1"/>
  <c r="D89" i="1"/>
  <c r="B85" i="1"/>
  <c r="C85" i="1"/>
  <c r="D85" i="1"/>
  <c r="B81" i="1"/>
  <c r="C81" i="1"/>
  <c r="D81" i="1"/>
  <c r="C80" i="1"/>
  <c r="D80" i="1"/>
  <c r="B88" i="1"/>
  <c r="C88" i="1"/>
  <c r="D88" i="1"/>
  <c r="B84" i="1"/>
  <c r="C84" i="1"/>
  <c r="D84" i="1"/>
  <c r="B91" i="1"/>
  <c r="C91" i="1"/>
  <c r="D91" i="1"/>
  <c r="B87" i="1"/>
  <c r="C87" i="1"/>
  <c r="D87" i="1"/>
  <c r="B83" i="1"/>
  <c r="C83" i="1"/>
  <c r="D83" i="1"/>
  <c r="B90" i="1"/>
  <c r="C90" i="1"/>
  <c r="D90" i="1"/>
  <c r="B86" i="1"/>
  <c r="C86" i="1"/>
  <c r="D86" i="1"/>
  <c r="B82" i="1"/>
  <c r="C82" i="1"/>
  <c r="D82" i="1"/>
  <c r="E88" i="1" l="1"/>
  <c r="E83" i="1"/>
  <c r="E84" i="1"/>
  <c r="E90" i="1"/>
  <c r="E80" i="1"/>
  <c r="E86" i="1"/>
  <c r="E87" i="1"/>
  <c r="E91" i="1"/>
  <c r="E89" i="1"/>
  <c r="E82" i="1"/>
  <c r="E85" i="1"/>
  <c r="E81" i="1"/>
  <c r="B41" i="1" l="1"/>
  <c r="B40" i="2" l="1"/>
  <c r="B58" i="2" s="1"/>
  <c r="B41" i="2"/>
  <c r="B59" i="2" s="1"/>
  <c r="B42" i="2"/>
  <c r="B60" i="2" s="1"/>
  <c r="B61" i="2"/>
  <c r="B44" i="2"/>
  <c r="B62" i="2" s="1"/>
  <c r="B45" i="2"/>
  <c r="B63" i="2" s="1"/>
  <c r="B46" i="2"/>
  <c r="B64" i="2" s="1"/>
  <c r="B47" i="2"/>
  <c r="B65" i="2" s="1"/>
  <c r="B48" i="2"/>
  <c r="B66" i="2" s="1"/>
  <c r="B49" i="2"/>
  <c r="B67" i="2" s="1"/>
  <c r="B50" i="2"/>
  <c r="B68" i="2" s="1"/>
  <c r="B39" i="2"/>
  <c r="B57" i="2" s="1"/>
  <c r="C42" i="1" l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D41" i="1"/>
  <c r="C41" i="1"/>
  <c r="B42" i="1"/>
  <c r="B43" i="1"/>
  <c r="B44" i="1"/>
  <c r="B45" i="1"/>
  <c r="B46" i="1"/>
  <c r="B47" i="1"/>
  <c r="B48" i="1"/>
  <c r="B49" i="1"/>
  <c r="B50" i="1"/>
  <c r="B51" i="1"/>
  <c r="B52" i="1"/>
  <c r="E45" i="1" l="1"/>
  <c r="B65" i="1" s="1"/>
  <c r="G84" i="1" s="1"/>
  <c r="E41" i="1"/>
  <c r="B61" i="1" s="1"/>
  <c r="F58" i="2"/>
  <c r="F59" i="2"/>
  <c r="F60" i="2"/>
  <c r="F61" i="2"/>
  <c r="F62" i="2"/>
  <c r="F63" i="2"/>
  <c r="F64" i="2"/>
  <c r="F65" i="2"/>
  <c r="F66" i="2"/>
  <c r="F67" i="2"/>
  <c r="F68" i="2"/>
  <c r="H76" i="2" l="1"/>
  <c r="E85" i="2"/>
  <c r="D85" i="2"/>
  <c r="C85" i="2"/>
  <c r="E81" i="2"/>
  <c r="D81" i="2"/>
  <c r="C81" i="2"/>
  <c r="E77" i="2"/>
  <c r="D77" i="2"/>
  <c r="C77" i="2"/>
  <c r="E76" i="2"/>
  <c r="D76" i="2"/>
  <c r="E84" i="2"/>
  <c r="D84" i="2"/>
  <c r="C84" i="2"/>
  <c r="E80" i="2"/>
  <c r="D80" i="2"/>
  <c r="C80" i="2"/>
  <c r="E87" i="2"/>
  <c r="D87" i="2"/>
  <c r="C87" i="2"/>
  <c r="E83" i="2"/>
  <c r="D83" i="2"/>
  <c r="C83" i="2"/>
  <c r="E79" i="2"/>
  <c r="D79" i="2"/>
  <c r="C79" i="2"/>
  <c r="C86" i="2"/>
  <c r="D86" i="2"/>
  <c r="E86" i="2"/>
  <c r="D82" i="2"/>
  <c r="E82" i="2"/>
  <c r="C82" i="2"/>
  <c r="D78" i="2"/>
  <c r="C78" i="2"/>
  <c r="E78" i="2"/>
  <c r="F80" i="2" l="1"/>
  <c r="F79" i="2"/>
  <c r="F83" i="2"/>
  <c r="F87" i="2"/>
  <c r="F84" i="2"/>
  <c r="F76" i="2"/>
  <c r="B182" i="2"/>
  <c r="B200" i="2" s="1"/>
  <c r="F77" i="2"/>
  <c r="F81" i="2"/>
  <c r="F85" i="2"/>
  <c r="C182" i="2"/>
  <c r="C200" i="2" s="1"/>
  <c r="F78" i="2"/>
  <c r="F82" i="2"/>
  <c r="F86" i="2"/>
  <c r="D182" i="2"/>
  <c r="D200" i="2" s="1"/>
  <c r="H84" i="2"/>
  <c r="H87" i="2"/>
  <c r="H79" i="2"/>
  <c r="H85" i="2"/>
  <c r="H81" i="2"/>
  <c r="H80" i="2"/>
  <c r="H83" i="2"/>
  <c r="H86" i="2"/>
  <c r="H82" i="2"/>
  <c r="H78" i="2"/>
  <c r="H77" i="2"/>
  <c r="C192" i="2" l="1"/>
  <c r="C210" i="2" s="1"/>
  <c r="B183" i="2"/>
  <c r="B201" i="2" s="1"/>
  <c r="D189" i="2"/>
  <c r="D207" i="2" s="1"/>
  <c r="B184" i="2"/>
  <c r="B202" i="2" s="1"/>
  <c r="B193" i="2"/>
  <c r="B211" i="2" s="1"/>
  <c r="C188" i="2"/>
  <c r="C206" i="2" s="1"/>
  <c r="C187" i="2"/>
  <c r="C205" i="2" s="1"/>
  <c r="D190" i="2"/>
  <c r="D208" i="2" s="1"/>
  <c r="D185" i="2"/>
  <c r="D203" i="2" s="1"/>
  <c r="D191" i="2"/>
  <c r="D209" i="2" s="1"/>
  <c r="C186" i="2"/>
  <c r="C204" i="2" s="1"/>
  <c r="D188" i="2"/>
  <c r="D206" i="2" s="1"/>
  <c r="D187" i="2"/>
  <c r="D205" i="2" s="1"/>
  <c r="B190" i="2"/>
  <c r="B208" i="2" s="1"/>
  <c r="C191" i="2"/>
  <c r="C209" i="2" s="1"/>
  <c r="D186" i="2"/>
  <c r="D204" i="2" s="1"/>
  <c r="C193" i="2"/>
  <c r="C211" i="2" s="1"/>
  <c r="D192" i="2"/>
  <c r="D210" i="2" s="1"/>
  <c r="B192" i="2"/>
  <c r="B210" i="2" s="1"/>
  <c r="B188" i="2"/>
  <c r="B206" i="2" s="1"/>
  <c r="B191" i="2"/>
  <c r="B209" i="2" s="1"/>
  <c r="C184" i="2"/>
  <c r="C202" i="2" s="1"/>
  <c r="E200" i="2"/>
  <c r="C183" i="2"/>
  <c r="C201" i="2" s="1"/>
  <c r="B189" i="2"/>
  <c r="B207" i="2" s="1"/>
  <c r="D183" i="2"/>
  <c r="D201" i="2" s="1"/>
  <c r="D193" i="2"/>
  <c r="D211" i="2" s="1"/>
  <c r="C189" i="2"/>
  <c r="C207" i="2" s="1"/>
  <c r="D184" i="2"/>
  <c r="D202" i="2" s="1"/>
  <c r="B185" i="2"/>
  <c r="B203" i="2" s="1"/>
  <c r="C190" i="2"/>
  <c r="C208" i="2" s="1"/>
  <c r="C185" i="2"/>
  <c r="C203" i="2" s="1"/>
  <c r="B187" i="2"/>
  <c r="B186" i="2"/>
  <c r="B204" i="2" s="1"/>
  <c r="J8" i="3" l="1"/>
  <c r="E8" i="3"/>
  <c r="E202" i="2"/>
  <c r="E206" i="2"/>
  <c r="E210" i="2"/>
  <c r="E211" i="2"/>
  <c r="E204" i="2"/>
  <c r="E208" i="2"/>
  <c r="E201" i="2"/>
  <c r="E209" i="2"/>
  <c r="E207" i="2"/>
  <c r="B205" i="2"/>
  <c r="E205" i="2" s="1"/>
  <c r="E203" i="2"/>
  <c r="E52" i="1"/>
  <c r="B72" i="1" s="1"/>
  <c r="G91" i="1" s="1"/>
  <c r="E42" i="1"/>
  <c r="B62" i="1" s="1"/>
  <c r="G81" i="1" s="1"/>
  <c r="E43" i="1"/>
  <c r="B63" i="1" s="1"/>
  <c r="G82" i="1" s="1"/>
  <c r="E44" i="1"/>
  <c r="B64" i="1" s="1"/>
  <c r="G83" i="1" s="1"/>
  <c r="E46" i="1"/>
  <c r="B66" i="1" s="1"/>
  <c r="G85" i="1" s="1"/>
  <c r="E47" i="1"/>
  <c r="B67" i="1" s="1"/>
  <c r="G86" i="1" s="1"/>
  <c r="E48" i="1"/>
  <c r="B68" i="1" s="1"/>
  <c r="G87" i="1" s="1"/>
  <c r="E49" i="1"/>
  <c r="B69" i="1" s="1"/>
  <c r="G88" i="1" s="1"/>
  <c r="E50" i="1"/>
  <c r="B70" i="1" s="1"/>
  <c r="G89" i="1" s="1"/>
  <c r="E51" i="1"/>
  <c r="B71" i="1" s="1"/>
  <c r="G90" i="1" s="1"/>
  <c r="J9" i="3" l="1"/>
  <c r="E9" i="3" s="1"/>
  <c r="J10" i="3"/>
  <c r="E10" i="3" s="1"/>
  <c r="J11" i="3"/>
  <c r="E11" i="3" s="1"/>
  <c r="L8" i="3"/>
  <c r="F8" i="3"/>
  <c r="E17" i="3"/>
  <c r="J19" i="3"/>
  <c r="E19" i="3" s="1"/>
  <c r="E18" i="3"/>
  <c r="E16" i="3"/>
  <c r="J15" i="3"/>
  <c r="E15" i="3" s="1"/>
  <c r="J14" i="3"/>
  <c r="E14" i="3" s="1"/>
  <c r="J13" i="3"/>
  <c r="E13" i="3" s="1"/>
  <c r="J12" i="3"/>
  <c r="E12" i="3" s="1"/>
  <c r="D221" i="1"/>
  <c r="C221" i="1"/>
  <c r="B221" i="1"/>
  <c r="C213" i="1"/>
  <c r="B213" i="1"/>
  <c r="D213" i="1"/>
  <c r="B216" i="1"/>
  <c r="D216" i="1"/>
  <c r="C216" i="1"/>
  <c r="B223" i="1"/>
  <c r="D223" i="1"/>
  <c r="C223" i="1"/>
  <c r="D220" i="1"/>
  <c r="C220" i="1"/>
  <c r="B220" i="1"/>
  <c r="D219" i="1"/>
  <c r="B219" i="1"/>
  <c r="C219" i="1"/>
  <c r="C215" i="1"/>
  <c r="D215" i="1"/>
  <c r="B215" i="1"/>
  <c r="D217" i="1"/>
  <c r="C217" i="1"/>
  <c r="B217" i="1"/>
  <c r="B222" i="1"/>
  <c r="C222" i="1"/>
  <c r="D222" i="1"/>
  <c r="C218" i="1"/>
  <c r="B218" i="1"/>
  <c r="D218" i="1"/>
  <c r="D214" i="1"/>
  <c r="C214" i="1"/>
  <c r="B214" i="1"/>
  <c r="E212" i="2"/>
  <c r="L11" i="3" l="1"/>
  <c r="F11" i="3"/>
  <c r="F10" i="3"/>
  <c r="L9" i="3"/>
  <c r="F9" i="3"/>
  <c r="L16" i="3"/>
  <c r="F16" i="3"/>
  <c r="L19" i="3"/>
  <c r="F19" i="3"/>
  <c r="L18" i="3"/>
  <c r="F18" i="3"/>
  <c r="L17" i="3"/>
  <c r="F17" i="3"/>
  <c r="L15" i="3"/>
  <c r="F15" i="3"/>
  <c r="F14" i="3"/>
  <c r="E20" i="3"/>
  <c r="F13" i="3"/>
  <c r="F12" i="3"/>
  <c r="G80" i="1"/>
  <c r="B237" i="1"/>
  <c r="C237" i="1"/>
  <c r="D237" i="1"/>
  <c r="C234" i="1"/>
  <c r="B234" i="1"/>
  <c r="D234" i="1"/>
  <c r="C242" i="1"/>
  <c r="D242" i="1"/>
  <c r="B242" i="1"/>
  <c r="C239" i="1"/>
  <c r="B239" i="1"/>
  <c r="D239" i="1"/>
  <c r="B236" i="1"/>
  <c r="D236" i="1"/>
  <c r="C236" i="1"/>
  <c r="C233" i="1"/>
  <c r="D233" i="1"/>
  <c r="B233" i="1"/>
  <c r="B241" i="1"/>
  <c r="C241" i="1"/>
  <c r="D241" i="1"/>
  <c r="B238" i="1"/>
  <c r="D238" i="1"/>
  <c r="C238" i="1"/>
  <c r="C235" i="1"/>
  <c r="B235" i="1"/>
  <c r="D235" i="1"/>
  <c r="C232" i="1"/>
  <c r="B232" i="1"/>
  <c r="D232" i="1"/>
  <c r="B240" i="1"/>
  <c r="C240" i="1"/>
  <c r="D240" i="1"/>
  <c r="F20" i="3" l="1"/>
  <c r="D212" i="1"/>
  <c r="D231" i="1" s="1"/>
  <c r="B212" i="1"/>
  <c r="B231" i="1" s="1"/>
  <c r="C212" i="1"/>
  <c r="C231" i="1" s="1"/>
  <c r="E232" i="1"/>
  <c r="G8" i="6" s="1"/>
  <c r="E231" i="1" l="1"/>
  <c r="G7" i="6" s="1"/>
  <c r="E234" i="1" l="1"/>
  <c r="G10" i="6" s="1"/>
  <c r="E237" i="1"/>
  <c r="E235" i="1"/>
  <c r="G11" i="6" s="1"/>
  <c r="E233" i="1"/>
  <c r="G9" i="6" s="1"/>
  <c r="E242" i="1"/>
  <c r="G18" i="6" s="1"/>
  <c r="E236" i="1"/>
  <c r="G12" i="6" s="1"/>
  <c r="E238" i="1"/>
  <c r="G14" i="6" s="1"/>
  <c r="E241" i="1"/>
  <c r="G17" i="6" s="1"/>
  <c r="E239" i="1"/>
  <c r="G15" i="6" s="1"/>
  <c r="E240" i="1"/>
  <c r="G16" i="6" s="1"/>
  <c r="G19" i="6" l="1"/>
  <c r="E2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Nieuwold A.H.</author>
  </authors>
  <commentList>
    <comment ref="B5" authorId="0" shapeId="0" xr:uid="{ED2691C9-099F-4945-8703-DD529EE1A89E}">
      <text>
        <r>
          <rPr>
            <b/>
            <sz val="9"/>
            <color indexed="10"/>
            <rFont val="Tahoma"/>
            <family val="2"/>
          </rPr>
          <t>Use dropdown to select kWh/h or m3/h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<sst xmlns="http://schemas.openxmlformats.org/spreadsheetml/2006/main" count="646" uniqueCount="181">
  <si>
    <t>Quick cost calculator for Telemetry End Users (GXX, GGV) in regional grids</t>
  </si>
  <si>
    <t>kWh/h</t>
  </si>
  <si>
    <t>Based on max usage (winterpiek) of the most recent 3 winter months (Jan, Feb, Dec)</t>
  </si>
  <si>
    <t>m3/h (n:35,17)</t>
  </si>
  <si>
    <t>Costs calculator Telemetry OV-Exit</t>
  </si>
  <si>
    <t>Max usage M+1</t>
  </si>
  <si>
    <t>Max usage M+4</t>
  </si>
  <si>
    <t xml:space="preserve">Costs M+1 </t>
  </si>
  <si>
    <t>Costs M+4</t>
  </si>
  <si>
    <t>All-in monthly fee M+1</t>
  </si>
  <si>
    <t>All-in monthly fee M+4</t>
  </si>
  <si>
    <t>all-in</t>
  </si>
  <si>
    <t>€/kWh/h</t>
  </si>
  <si>
    <t>€/m3/h (n:35,17)</t>
  </si>
  <si>
    <t>Legenda</t>
  </si>
  <si>
    <t>January</t>
  </si>
  <si>
    <t>Input cells to be filled in by user</t>
  </si>
  <si>
    <t>February</t>
  </si>
  <si>
    <t>Prognosed all in tariff / calculation (includes preliminary fitfactor)</t>
  </si>
  <si>
    <t>March</t>
  </si>
  <si>
    <t>Definite M+1</t>
  </si>
  <si>
    <t>April</t>
  </si>
  <si>
    <t>Definite M+4</t>
  </si>
  <si>
    <t>May</t>
  </si>
  <si>
    <t>June</t>
  </si>
  <si>
    <t>July</t>
  </si>
  <si>
    <t>Explanation</t>
  </si>
  <si>
    <t>August</t>
  </si>
  <si>
    <t>All-in monthly fee = including all factors for transport and neutrality fee for OV-Exits</t>
  </si>
  <si>
    <t>September</t>
  </si>
  <si>
    <t>M+1 = invoicing initial costs and fee in the month after delivery</t>
  </si>
  <si>
    <t>October</t>
  </si>
  <si>
    <t>M+4 = invoicing definite cost and fee four months after delivery</t>
  </si>
  <si>
    <t>November</t>
  </si>
  <si>
    <t>December</t>
  </si>
  <si>
    <t>Total</t>
  </si>
  <si>
    <t xml:space="preserve">Note: due to roundings there might be small differences between the amounts in this sheet compared to the amounts invoiced </t>
  </si>
  <si>
    <t>Profile End Users (G1A, G2A, G2C, GMN)</t>
  </si>
  <si>
    <t>SJV in kWh</t>
  </si>
  <si>
    <t>Calculated</t>
  </si>
  <si>
    <t>Month</t>
  </si>
  <si>
    <t>G1A</t>
  </si>
  <si>
    <t>G2A</t>
  </si>
  <si>
    <t>G2C</t>
  </si>
  <si>
    <t>GMN</t>
  </si>
  <si>
    <t>Costs*</t>
  </si>
  <si>
    <t>Total year</t>
  </si>
  <si>
    <t>Calculation of DSO exit capacity costs for Telemetry large scale end users (GXX, GGV)</t>
  </si>
  <si>
    <t>Once a year</t>
  </si>
  <si>
    <t>Step 1</t>
  </si>
  <si>
    <t>GTS calculates the total market max. usage for telemetry end users based on OV-exit data received from DSO's</t>
  </si>
  <si>
    <t>Step 2</t>
  </si>
  <si>
    <t>GTS calculates the profile factor for each month (revised per 1 january 2023)</t>
  </si>
  <si>
    <t>Step 3</t>
  </si>
  <si>
    <t>GTS calculates the capacity profile for the whole telemetry end user market</t>
  </si>
  <si>
    <t>Step 4</t>
  </si>
  <si>
    <r>
      <t xml:space="preserve">Based on the total market capacity profile, GTS determines the optimal conversion to standard products: </t>
    </r>
    <r>
      <rPr>
        <i/>
        <sz val="11"/>
        <color theme="1"/>
        <rFont val="Calibri"/>
        <family val="2"/>
        <scheme val="minor"/>
      </rPr>
      <t>Year, Quarter and Month products</t>
    </r>
  </si>
  <si>
    <t>GTS website - FCFS</t>
  </si>
  <si>
    <t>Step 5</t>
  </si>
  <si>
    <r>
      <t xml:space="preserve">GTS calculates which part of the capacity will be converted to a </t>
    </r>
    <r>
      <rPr>
        <i/>
        <sz val="11"/>
        <color theme="1"/>
        <rFont val="Calibri"/>
        <family val="2"/>
        <scheme val="minor"/>
      </rPr>
      <t>Year product</t>
    </r>
    <r>
      <rPr>
        <sz val="11"/>
        <color theme="1"/>
        <rFont val="Calibri"/>
        <family val="2"/>
        <scheme val="minor"/>
      </rPr>
      <t xml:space="preserve">, which part will be converted to a </t>
    </r>
    <r>
      <rPr>
        <i/>
        <sz val="11"/>
        <color theme="1"/>
        <rFont val="Calibri"/>
        <family val="2"/>
        <scheme val="minor"/>
      </rPr>
      <t>Quarter product</t>
    </r>
    <r>
      <rPr>
        <sz val="11"/>
        <color theme="1"/>
        <rFont val="Calibri"/>
        <family val="2"/>
        <scheme val="minor"/>
      </rPr>
      <t xml:space="preserve"> and which part will be converted to a </t>
    </r>
    <r>
      <rPr>
        <i/>
        <sz val="11"/>
        <color theme="1"/>
        <rFont val="Calibri"/>
        <family val="2"/>
        <scheme val="minor"/>
      </rPr>
      <t>Month product</t>
    </r>
  </si>
  <si>
    <r>
      <t xml:space="preserve">The result is expressed in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Booking factor</t>
    </r>
  </si>
  <si>
    <t>Step 6</t>
  </si>
  <si>
    <t>GTS calculates the plan capacity for telemetry end users</t>
  </si>
  <si>
    <t>Telemetry end users</t>
  </si>
  <si>
    <t>Total market max usage (kWh/h)</t>
  </si>
  <si>
    <t>GXX and GGV</t>
  </si>
  <si>
    <t>Profile factor</t>
  </si>
  <si>
    <t>Capacity profile (kWh/h)</t>
  </si>
  <si>
    <t>Capacity profile</t>
  </si>
  <si>
    <t>Year product</t>
  </si>
  <si>
    <t>Quarter product</t>
  </si>
  <si>
    <t>Month product</t>
  </si>
  <si>
    <t>Total contracted</t>
  </si>
  <si>
    <t>Split factors*</t>
  </si>
  <si>
    <t>Booking factor*</t>
  </si>
  <si>
    <t>Year</t>
  </si>
  <si>
    <t>Quarter</t>
  </si>
  <si>
    <r>
      <t xml:space="preserve">*Full factors (without rounding to 2 decimal places) can be found in the </t>
    </r>
    <r>
      <rPr>
        <i/>
        <sz val="9"/>
        <color theme="1"/>
        <rFont val="Calibri"/>
        <family val="2"/>
        <scheme val="minor"/>
      </rPr>
      <t>Factors and fraction</t>
    </r>
    <r>
      <rPr>
        <sz val="9"/>
        <color theme="1"/>
        <rFont val="Calibri"/>
        <family val="2"/>
        <scheme val="minor"/>
      </rPr>
      <t xml:space="preserve"> sheet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</si>
  <si>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</si>
  <si>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Plan capacity telemetry</t>
  </si>
  <si>
    <t>Each month: How can a shipper calculate the  monthly capacity and monthly costs?</t>
  </si>
  <si>
    <t>GTS calculates each month the total market max. usage for telemetry end users based on OV-exit data received from DSO's</t>
  </si>
  <si>
    <r>
      <t xml:space="preserve">GTS calculates each month a new </t>
    </r>
    <r>
      <rPr>
        <i/>
        <sz val="11"/>
        <color theme="1"/>
        <rFont val="Calibri"/>
        <family val="2"/>
        <scheme val="minor"/>
      </rPr>
      <t>Fit factor</t>
    </r>
    <r>
      <rPr>
        <sz val="11"/>
        <color theme="1"/>
        <rFont val="Calibri"/>
        <family val="2"/>
        <scheme val="minor"/>
      </rPr>
      <t xml:space="preserve"> : </t>
    </r>
    <r>
      <rPr>
        <i/>
        <sz val="11"/>
        <color theme="1"/>
        <rFont val="Calibri"/>
        <family val="2"/>
        <scheme val="minor"/>
      </rPr>
      <t>Plan capacity telemetry end users / Sum of max. usage telemetry end users</t>
    </r>
  </si>
  <si>
    <t>GTS and shipper receive each month OV-exit data with an update of the max. usages per shipper of the two category types (GXX and GGV)</t>
  </si>
  <si>
    <r>
      <t xml:space="preserve">The shipper capacity can be calculated through: </t>
    </r>
    <r>
      <rPr>
        <i/>
        <sz val="11"/>
        <color theme="1"/>
        <rFont val="Calibri"/>
        <family val="2"/>
        <scheme val="minor"/>
      </rPr>
      <t>Capacity = Max. usage * Profile factor * Fit factor telemetry</t>
    </r>
  </si>
  <si>
    <r>
      <t xml:space="preserve">The determined total monthly capacity for shipper will be converted to standard capacity products using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the </t>
    </r>
    <r>
      <rPr>
        <i/>
        <sz val="11"/>
        <color theme="1"/>
        <rFont val="Calibri"/>
        <family val="2"/>
        <scheme val="minor"/>
      </rPr>
      <t>Booking factor</t>
    </r>
    <r>
      <rPr>
        <sz val="11"/>
        <color theme="1"/>
        <rFont val="Calibri"/>
        <family val="2"/>
        <scheme val="minor"/>
      </rPr>
      <t xml:space="preserve">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 xml:space="preserve">. </t>
    </r>
  </si>
  <si>
    <t>These products will be contracted</t>
  </si>
  <si>
    <t>Based on the standard capacity products the costs per month can be calculated</t>
  </si>
  <si>
    <t>Not definite</t>
  </si>
  <si>
    <t>Definite M1</t>
  </si>
  <si>
    <t>Definite M4</t>
  </si>
  <si>
    <t>Fit factor Telemetry (updated each month)</t>
  </si>
  <si>
    <t>Max. usage shipper (kWh/h)*</t>
  </si>
  <si>
    <t>Shipper capacity (kWh/h)</t>
  </si>
  <si>
    <t>Products per month (kWh/h)</t>
  </si>
  <si>
    <t>Monthly costs (EUR)</t>
  </si>
  <si>
    <t>Total per month</t>
  </si>
  <si>
    <t>Calculation of DSO exit capacity costs for profile end users (G1A, G2A, G2C, GMN)</t>
  </si>
  <si>
    <t xml:space="preserve">Once a year  </t>
  </si>
  <si>
    <t>GTS calculates the maximum hourly fractions based on Verbruiksprofielen Gas</t>
  </si>
  <si>
    <t>BASMFF factoren</t>
  </si>
  <si>
    <t>GTS calculates the yearly usage for the total market based on OV-exit data that GTS receives from the DSO's</t>
  </si>
  <si>
    <t>This calculated data is input for calculating the capacity profile for the total market for the next year</t>
  </si>
  <si>
    <t>Based on the total market capacity profile, GTS determines the optimal conversion to standard products: Year, Quarter and Month products</t>
  </si>
  <si>
    <t>GTS calculates which part of the capacity will be converted to a Year product, which part will be converted to a Quarter product and which part will be converted to a Month product.</t>
  </si>
  <si>
    <t>The result is expressed in the Split factors and Booking factor</t>
  </si>
  <si>
    <t>GTS calculates the standard capacity for profile users</t>
  </si>
  <si>
    <t>Ref. temp</t>
  </si>
  <si>
    <t>Hourly Fraction G1A</t>
  </si>
  <si>
    <t>Hourly Fraction G2A</t>
  </si>
  <si>
    <t>Hourly Fraction G2C/GMN</t>
  </si>
  <si>
    <t>-9/-17</t>
  </si>
  <si>
    <t>Standard yearly usage G1A (kWh/y)</t>
  </si>
  <si>
    <t>Standard yearly usage G2A (kWh/y)</t>
  </si>
  <si>
    <t>Standard yearly usage G2C/GMN (kWh/y)</t>
  </si>
  <si>
    <t>Profile end users</t>
  </si>
  <si>
    <t>Capacity G1A</t>
  </si>
  <si>
    <t>Capacity G2A</t>
  </si>
  <si>
    <t>Capacity G2C/GMN</t>
  </si>
  <si>
    <t>Capacity Profile</t>
  </si>
  <si>
    <r>
      <t xml:space="preserve">*Full factors (without rounding to 2 decimal places) can be found in the </t>
    </r>
    <r>
      <rPr>
        <i/>
        <sz val="11"/>
        <color theme="1"/>
        <rFont val="Calibri"/>
        <family val="2"/>
        <scheme val="minor"/>
      </rPr>
      <t>Factors and fraction</t>
    </r>
    <r>
      <rPr>
        <sz val="11"/>
        <color theme="1"/>
        <rFont val="Calibri"/>
        <family val="2"/>
        <scheme val="minor"/>
      </rPr>
      <t xml:space="preserve"> sheet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</si>
  <si>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</t>
    </r>
  </si>
  <si>
    <t>Standard capacity for profile users</t>
  </si>
  <si>
    <t>GTS calculates each month the total standard yearly usage per category type (G1A, G2A, G2C and GMN) based on OV-exit data received from DSO's</t>
  </si>
  <si>
    <t>Based on the standard yearly usage per category type (G1A, G2A, G2C, GMN), GTS calculates each month the model capacity</t>
  </si>
  <si>
    <r>
      <t xml:space="preserve">GTS calculates each month a new fit factor : </t>
    </r>
    <r>
      <rPr>
        <i/>
        <sz val="11"/>
        <color theme="1"/>
        <rFont val="Calibri"/>
        <family val="2"/>
        <scheme val="minor"/>
      </rPr>
      <t>Standard capacity for profile users / Model capacity profile users</t>
    </r>
  </si>
  <si>
    <t>GTS and shipper receive each month OV-exit data with an update of the standard yearly usage per shipper in the three category types (G1A, G2A, G2C, GMN)</t>
  </si>
  <si>
    <r>
      <t xml:space="preserve">The shipper capacity per category type can be calculated through: </t>
    </r>
    <r>
      <rPr>
        <i/>
        <sz val="11"/>
        <color theme="1"/>
        <rFont val="Calibri"/>
        <family val="2"/>
        <scheme val="minor"/>
      </rPr>
      <t>Capacity = Standard Yearly Usage * Hourly Fraction * Fit factor</t>
    </r>
  </si>
  <si>
    <r>
      <t xml:space="preserve">The determined total monthly capacity for shipper will be converted to standard capacity products using the split factors and the booking factor,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>.</t>
    </r>
  </si>
  <si>
    <t>Step 7</t>
  </si>
  <si>
    <t>Standard yearly usage (SJV total market):</t>
  </si>
  <si>
    <t>Standard yearly usage G2C (kWh/y)</t>
  </si>
  <si>
    <t>Standard yearly usage GMN (kWh/y)</t>
  </si>
  <si>
    <t>Monthly Model capacity</t>
  </si>
  <si>
    <t>Capacity G1A (kWh/h)</t>
  </si>
  <si>
    <t>Capacity G2A (kWh/h)</t>
  </si>
  <si>
    <t>Capacity G2C (kWh/h)</t>
  </si>
  <si>
    <t>Capacity GMN (kWh/h)</t>
  </si>
  <si>
    <t>Total Monthly Model capacity (kWh/h)</t>
  </si>
  <si>
    <t>Fitfactor (will be upated each month)</t>
  </si>
  <si>
    <t>Standard yearly usage (SJV shipper):</t>
  </si>
  <si>
    <t>Standard yearly usage G1A (kWh/y)*</t>
  </si>
  <si>
    <t>Standard yearly usage G2A (kWh/y)*</t>
  </si>
  <si>
    <t>Standard yearly usage G2C (kWh/y)*</t>
  </si>
  <si>
    <t>Standard yearly usage GMN (kWh/y)*</t>
  </si>
  <si>
    <r>
      <t>*The SJV can be changed in the Q</t>
    </r>
    <r>
      <rPr>
        <i/>
        <sz val="9"/>
        <color theme="1"/>
        <rFont val="Calibri"/>
        <family val="2"/>
        <scheme val="minor"/>
      </rPr>
      <t>uick calculator Profile</t>
    </r>
    <r>
      <rPr>
        <sz val="9"/>
        <color theme="1"/>
        <rFont val="Calibri"/>
        <family val="2"/>
        <scheme val="minor"/>
      </rPr>
      <t xml:space="preserve"> sheet</t>
    </r>
  </si>
  <si>
    <t>Monthly shipper capacity</t>
  </si>
  <si>
    <t>Total Monthly shipper model capacity (kWh/h)</t>
  </si>
  <si>
    <t>Total Monthly shipper capacity (kWh/h)</t>
  </si>
  <si>
    <t>Tariffs</t>
  </si>
  <si>
    <t>Non-storage</t>
  </si>
  <si>
    <t>Exit</t>
  </si>
  <si>
    <t xml:space="preserve">Amount of days </t>
  </si>
  <si>
    <t>EUR/kWh/hr/year</t>
  </si>
  <si>
    <t>EUR/kWh/hr/q</t>
  </si>
  <si>
    <t>EUR/kWh/hr/month</t>
  </si>
  <si>
    <t>Hourly fraction 
G1A</t>
  </si>
  <si>
    <t>Hourly fraction 
G2A</t>
  </si>
  <si>
    <t>Hourly fraction
 G2C/GMN</t>
  </si>
  <si>
    <t>Split factor Year</t>
  </si>
  <si>
    <t>Split Factor Quarter</t>
  </si>
  <si>
    <t>Split Factor Month</t>
  </si>
  <si>
    <t>Booking factor</t>
  </si>
  <si>
    <t>Fit factor M1</t>
  </si>
  <si>
    <t>Fit factor M4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</si>
  <si>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</si>
  <si>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</si>
  <si>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</si>
  <si>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</si>
  <si>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</si>
  <si>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</si>
  <si>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</si>
  <si>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</si>
  <si>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</si>
  <si>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</si>
  <si>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</si>
  <si>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Split Factor Quarterly</t>
  </si>
  <si>
    <t>Fitfactor M1</t>
  </si>
  <si>
    <t>Fitfactor M4</t>
  </si>
  <si>
    <t>-17</t>
  </si>
  <si>
    <t>Resulting monthly fee OV-Exit telemetry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</si>
</sst>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0.000000000"/>
    <numFmt numFmtId="166" formatCode="&quot;€&quot;\ #,##0.00000000"/>
    <numFmt numFmtId="167" formatCode="0.0000000000"/>
    <numFmt numFmtId="168" formatCode="0.0000"/>
    <numFmt numFmtId="169" formatCode="0.00000000"/>
    <numFmt numFmtId="170" formatCode="0.0000000000000"/>
    <numFmt numFmtId="171" formatCode="0.0000000000000000"/>
    <numFmt numFmtId="172" formatCode="0.000000000000000"/>
  </numFmts>
  <fonts count="4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Verdana"/>
      <family val="2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0"/>
      <name val="Verdana"/>
      <family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 Light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sz val="11"/>
      <color theme="1"/>
      <name val="Wingdings"/>
      <charset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4"/>
      <color theme="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8D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F1F7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52">
    <xf numFmtId="0" fontId="0" fillId="0" borderId="0"/>
    <xf numFmtId="0" fontId="5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9" fontId="11" fillId="5" borderId="7">
      <alignment vertical="top"/>
    </xf>
    <xf numFmtId="0" fontId="12" fillId="0" borderId="0">
      <alignment vertical="top"/>
    </xf>
    <xf numFmtId="0" fontId="27" fillId="0" borderId="0"/>
    <xf numFmtId="0" fontId="35" fillId="0" borderId="0" applyNumberFormat="0" applyFill="0" applyBorder="0" applyAlignment="0" applyProtection="0"/>
    <xf numFmtId="0" fontId="36" fillId="0" borderId="48" applyNumberFormat="0" applyFill="0" applyAlignment="0" applyProtection="0"/>
    <xf numFmtId="0" fontId="37" fillId="0" borderId="49" applyNumberFormat="0" applyFill="0" applyAlignment="0" applyProtection="0"/>
    <xf numFmtId="0" fontId="38" fillId="0" borderId="50" applyNumberFormat="0" applyFill="0" applyAlignment="0" applyProtection="0"/>
    <xf numFmtId="0" fontId="38" fillId="0" borderId="0" applyNumberFormat="0" applyFill="0" applyBorder="0" applyAlignment="0" applyProtection="0"/>
    <xf numFmtId="0" fontId="39" fillId="12" borderId="0" applyNumberFormat="0" applyBorder="0" applyAlignment="0" applyProtection="0"/>
    <xf numFmtId="0" fontId="40" fillId="13" borderId="0" applyNumberFormat="0" applyBorder="0" applyAlignment="0" applyProtection="0"/>
    <xf numFmtId="0" fontId="41" fillId="14" borderId="0" applyNumberFormat="0" applyBorder="0" applyAlignment="0" applyProtection="0"/>
    <xf numFmtId="0" fontId="42" fillId="15" borderId="51" applyNumberFormat="0" applyAlignment="0" applyProtection="0"/>
    <xf numFmtId="0" fontId="43" fillId="16" borderId="52" applyNumberFormat="0" applyAlignment="0" applyProtection="0"/>
    <xf numFmtId="0" fontId="44" fillId="16" borderId="51" applyNumberFormat="0" applyAlignment="0" applyProtection="0"/>
    <xf numFmtId="0" fontId="45" fillId="0" borderId="53" applyNumberFormat="0" applyFill="0" applyAlignment="0" applyProtection="0"/>
    <xf numFmtId="0" fontId="46" fillId="17" borderId="54" applyNumberFormat="0" applyAlignment="0" applyProtection="0"/>
    <xf numFmtId="0" fontId="1" fillId="0" borderId="0" applyNumberFormat="0" applyFill="0" applyBorder="0" applyAlignment="0" applyProtection="0"/>
    <xf numFmtId="0" fontId="9" fillId="18" borderId="55" applyNumberFormat="0" applyFont="0" applyAlignment="0" applyProtection="0"/>
    <xf numFmtId="0" fontId="47" fillId="0" borderId="0" applyNumberFormat="0" applyFill="0" applyBorder="0" applyAlignment="0" applyProtection="0"/>
    <xf numFmtId="0" fontId="2" fillId="0" borderId="56" applyNumberFormat="0" applyFill="0" applyAlignment="0" applyProtection="0"/>
    <xf numFmtId="0" fontId="34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34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34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34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34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3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43" fontId="9" fillId="0" borderId="0" applyFont="0" applyFill="0" applyBorder="0" applyAlignment="0" applyProtection="0"/>
    <xf numFmtId="49" fontId="48" fillId="43" borderId="7">
      <alignment vertical="top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2" fillId="0" borderId="0"/>
  </cellStyleXfs>
  <cellXfs count="205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/>
    <xf numFmtId="0" fontId="7" fillId="0" borderId="0" xfId="0" applyFont="1"/>
    <xf numFmtId="0" fontId="5" fillId="0" borderId="0" xfId="1"/>
    <xf numFmtId="0" fontId="0" fillId="0" borderId="4" xfId="0" applyBorder="1"/>
    <xf numFmtId="0" fontId="10" fillId="0" borderId="3" xfId="0" applyFont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0" fontId="0" fillId="0" borderId="6" xfId="0" applyBorder="1"/>
    <xf numFmtId="0" fontId="6" fillId="0" borderId="0" xfId="0" applyFont="1"/>
    <xf numFmtId="2" fontId="4" fillId="0" borderId="4" xfId="0" applyNumberFormat="1" applyFont="1" applyBorder="1"/>
    <xf numFmtId="0" fontId="13" fillId="0" borderId="0" xfId="0" applyFont="1"/>
    <xf numFmtId="0" fontId="6" fillId="0" borderId="4" xfId="0" applyFont="1" applyBorder="1" applyAlignment="1">
      <alignment horizontal="center" vertical="center"/>
    </xf>
    <xf numFmtId="0" fontId="4" fillId="0" borderId="4" xfId="4" applyFont="1" applyBorder="1" applyAlignment="1">
      <alignment vertical="center"/>
    </xf>
    <xf numFmtId="0" fontId="5" fillId="0" borderId="0" xfId="1" applyProtection="1"/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/>
    </xf>
    <xf numFmtId="3" fontId="4" fillId="0" borderId="0" xfId="0" applyNumberFormat="1" applyFont="1"/>
    <xf numFmtId="0" fontId="4" fillId="0" borderId="4" xfId="0" applyFont="1" applyBorder="1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0" fontId="4" fillId="6" borderId="0" xfId="0" applyFont="1" applyFill="1"/>
    <xf numFmtId="2" fontId="4" fillId="0" borderId="0" xfId="0" applyNumberFormat="1" applyFont="1"/>
    <xf numFmtId="0" fontId="15" fillId="0" borderId="0" xfId="0" applyFont="1"/>
    <xf numFmtId="49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0" fillId="0" borderId="0" xfId="0" applyNumberFormat="1"/>
    <xf numFmtId="0" fontId="0" fillId="7" borderId="0" xfId="0" applyFill="1"/>
    <xf numFmtId="0" fontId="6" fillId="3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right" vertical="top"/>
    </xf>
    <xf numFmtId="0" fontId="2" fillId="0" borderId="4" xfId="0" applyFont="1" applyBorder="1"/>
    <xf numFmtId="0" fontId="6" fillId="2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right"/>
    </xf>
    <xf numFmtId="0" fontId="16" fillId="2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left" vertical="center"/>
    </xf>
    <xf numFmtId="0" fontId="14" fillId="0" borderId="4" xfId="0" applyFont="1" applyBorder="1"/>
    <xf numFmtId="164" fontId="2" fillId="0" borderId="0" xfId="0" applyNumberFormat="1" applyFont="1"/>
    <xf numFmtId="0" fontId="2" fillId="0" borderId="4" xfId="0" applyFont="1" applyBorder="1" applyAlignment="1">
      <alignment horizontal="right"/>
    </xf>
    <xf numFmtId="0" fontId="6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right" wrapText="1"/>
    </xf>
    <xf numFmtId="0" fontId="2" fillId="0" borderId="10" xfId="0" applyFont="1" applyBorder="1" applyAlignment="1">
      <alignment horizontal="right"/>
    </xf>
    <xf numFmtId="0" fontId="6" fillId="0" borderId="4" xfId="0" applyFont="1" applyBorder="1"/>
    <xf numFmtId="0" fontId="0" fillId="0" borderId="4" xfId="0" applyBorder="1" applyAlignment="1">
      <alignment horizontal="right"/>
    </xf>
    <xf numFmtId="0" fontId="0" fillId="4" borderId="4" xfId="0" applyFill="1" applyBorder="1"/>
    <xf numFmtId="3" fontId="0" fillId="0" borderId="4" xfId="0" applyNumberFormat="1" applyBorder="1"/>
    <xf numFmtId="0" fontId="22" fillId="0" borderId="0" xfId="0" applyFont="1"/>
    <xf numFmtId="3" fontId="4" fillId="4" borderId="4" xfId="0" applyNumberFormat="1" applyFont="1" applyFill="1" applyBorder="1" applyAlignment="1">
      <alignment vertical="center" wrapText="1"/>
    </xf>
    <xf numFmtId="3" fontId="0" fillId="4" borderId="4" xfId="0" applyNumberFormat="1" applyFill="1" applyBorder="1"/>
    <xf numFmtId="3" fontId="4" fillId="4" borderId="4" xfId="0" applyNumberFormat="1" applyFont="1" applyFill="1" applyBorder="1"/>
    <xf numFmtId="164" fontId="4" fillId="4" borderId="4" xfId="0" applyNumberFormat="1" applyFont="1" applyFill="1" applyBorder="1"/>
    <xf numFmtId="164" fontId="0" fillId="4" borderId="4" xfId="0" applyNumberFormat="1" applyFill="1" applyBorder="1"/>
    <xf numFmtId="0" fontId="24" fillId="0" borderId="0" xfId="0" applyFont="1"/>
    <xf numFmtId="0" fontId="6" fillId="0" borderId="9" xfId="0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 wrapText="1"/>
    </xf>
    <xf numFmtId="0" fontId="4" fillId="0" borderId="0" xfId="0" applyFont="1"/>
    <xf numFmtId="0" fontId="26" fillId="0" borderId="4" xfId="0" applyFont="1" applyBorder="1" applyAlignment="1">
      <alignment horizontal="center" vertical="center"/>
    </xf>
    <xf numFmtId="2" fontId="4" fillId="8" borderId="0" xfId="0" applyNumberFormat="1" applyFont="1" applyFill="1"/>
    <xf numFmtId="0" fontId="0" fillId="0" borderId="18" xfId="0" applyBorder="1"/>
    <xf numFmtId="0" fontId="8" fillId="0" borderId="2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11" xfId="0" applyBorder="1"/>
    <xf numFmtId="0" fontId="0" fillId="0" borderId="13" xfId="0" applyBorder="1"/>
    <xf numFmtId="4" fontId="0" fillId="0" borderId="14" xfId="0" applyNumberFormat="1" applyBorder="1"/>
    <xf numFmtId="0" fontId="0" fillId="0" borderId="14" xfId="0" applyBorder="1"/>
    <xf numFmtId="0" fontId="2" fillId="0" borderId="14" xfId="0" applyFont="1" applyBorder="1"/>
    <xf numFmtId="164" fontId="2" fillId="0" borderId="15" xfId="0" applyNumberFormat="1" applyFont="1" applyBorder="1"/>
    <xf numFmtId="0" fontId="13" fillId="4" borderId="0" xfId="5" applyFont="1" applyFill="1"/>
    <xf numFmtId="0" fontId="28" fillId="4" borderId="0" xfId="5" applyFont="1" applyFill="1"/>
    <xf numFmtId="0" fontId="0" fillId="0" borderId="0" xfId="5" applyFont="1"/>
    <xf numFmtId="0" fontId="0" fillId="4" borderId="0" xfId="5" applyFont="1" applyFill="1"/>
    <xf numFmtId="0" fontId="2" fillId="0" borderId="0" xfId="5" applyFont="1"/>
    <xf numFmtId="0" fontId="0" fillId="9" borderId="0" xfId="5" applyFont="1" applyFill="1"/>
    <xf numFmtId="0" fontId="2" fillId="0" borderId="14" xfId="5" applyFont="1" applyBorder="1"/>
    <xf numFmtId="0" fontId="4" fillId="0" borderId="4" xfId="0" applyFont="1" applyBorder="1"/>
    <xf numFmtId="2" fontId="4" fillId="4" borderId="4" xfId="0" applyNumberFormat="1" applyFont="1" applyFill="1" applyBorder="1"/>
    <xf numFmtId="2" fontId="4" fillId="4" borderId="9" xfId="0" applyNumberFormat="1" applyFont="1" applyFill="1" applyBorder="1"/>
    <xf numFmtId="164" fontId="2" fillId="0" borderId="23" xfId="5" applyNumberFormat="1" applyFont="1" applyBorder="1" applyAlignment="1">
      <alignment horizontal="center"/>
    </xf>
    <xf numFmtId="164" fontId="0" fillId="7" borderId="4" xfId="5" applyNumberFormat="1" applyFont="1" applyFill="1" applyBorder="1" applyAlignment="1">
      <alignment horizontal="center"/>
    </xf>
    <xf numFmtId="164" fontId="2" fillId="0" borderId="14" xfId="5" applyNumberFormat="1" applyFont="1" applyBorder="1" applyAlignment="1">
      <alignment horizontal="center"/>
    </xf>
    <xf numFmtId="0" fontId="2" fillId="4" borderId="4" xfId="5" applyFont="1" applyFill="1" applyBorder="1" applyAlignment="1">
      <alignment horizontal="center" vertical="center" wrapText="1"/>
    </xf>
    <xf numFmtId="0" fontId="2" fillId="4" borderId="21" xfId="5" applyFont="1" applyFill="1" applyBorder="1" applyAlignment="1">
      <alignment horizontal="center" vertical="center" wrapText="1"/>
    </xf>
    <xf numFmtId="0" fontId="9" fillId="4" borderId="4" xfId="5" applyFont="1" applyFill="1" applyBorder="1" applyAlignment="1">
      <alignment horizontal="center" vertical="center" wrapText="1"/>
    </xf>
    <xf numFmtId="0" fontId="9" fillId="4" borderId="21" xfId="5" applyFont="1" applyFill="1" applyBorder="1" applyAlignment="1">
      <alignment horizontal="center" vertical="center" wrapText="1"/>
    </xf>
    <xf numFmtId="0" fontId="2" fillId="0" borderId="24" xfId="5" applyFont="1" applyBorder="1" applyAlignment="1">
      <alignment horizontal="left"/>
    </xf>
    <xf numFmtId="0" fontId="2" fillId="0" borderId="16" xfId="5" applyFont="1" applyBorder="1" applyAlignment="1">
      <alignment horizontal="left"/>
    </xf>
    <xf numFmtId="0" fontId="2" fillId="0" borderId="17" xfId="5" applyFont="1" applyBorder="1" applyAlignment="1">
      <alignment horizontal="left"/>
    </xf>
    <xf numFmtId="0" fontId="4" fillId="11" borderId="25" xfId="0" applyFont="1" applyFill="1" applyBorder="1" applyAlignment="1">
      <alignment horizontal="left"/>
    </xf>
    <xf numFmtId="0" fontId="1" fillId="11" borderId="7" xfId="0" applyFont="1" applyFill="1" applyBorder="1" applyAlignment="1">
      <alignment horizontal="left"/>
    </xf>
    <xf numFmtId="0" fontId="1" fillId="11" borderId="21" xfId="0" applyFont="1" applyFill="1" applyBorder="1" applyAlignment="1">
      <alignment horizontal="left"/>
    </xf>
    <xf numFmtId="0" fontId="0" fillId="11" borderId="25" xfId="0" applyFill="1" applyBorder="1" applyAlignment="1">
      <alignment horizontal="left"/>
    </xf>
    <xf numFmtId="0" fontId="0" fillId="11" borderId="7" xfId="0" applyFill="1" applyBorder="1" applyAlignment="1">
      <alignment horizontal="left"/>
    </xf>
    <xf numFmtId="0" fontId="0" fillId="11" borderId="21" xfId="0" applyFill="1" applyBorder="1" applyAlignment="1">
      <alignment horizontal="left"/>
    </xf>
    <xf numFmtId="0" fontId="2" fillId="0" borderId="28" xfId="5" applyFont="1" applyBorder="1"/>
    <xf numFmtId="0" fontId="0" fillId="9" borderId="29" xfId="5" applyFont="1" applyFill="1" applyBorder="1"/>
    <xf numFmtId="0" fontId="0" fillId="7" borderId="29" xfId="5" applyFont="1" applyFill="1" applyBorder="1"/>
    <xf numFmtId="2" fontId="4" fillId="8" borderId="29" xfId="5" applyNumberFormat="1" applyFont="1" applyFill="1" applyBorder="1"/>
    <xf numFmtId="3" fontId="0" fillId="9" borderId="4" xfId="0" applyNumberFormat="1" applyFill="1" applyBorder="1" applyProtection="1">
      <protection locked="0" hidden="1"/>
    </xf>
    <xf numFmtId="166" fontId="0" fillId="0" borderId="0" xfId="0" applyNumberFormat="1"/>
    <xf numFmtId="2" fontId="4" fillId="0" borderId="0" xfId="4" applyNumberFormat="1" applyFont="1" applyAlignment="1">
      <alignment horizontal="center" vertical="center"/>
    </xf>
    <xf numFmtId="0" fontId="9" fillId="0" borderId="25" xfId="5" applyFont="1" applyBorder="1"/>
    <xf numFmtId="0" fontId="0" fillId="4" borderId="26" xfId="5" applyFont="1" applyFill="1" applyBorder="1"/>
    <xf numFmtId="164" fontId="9" fillId="0" borderId="4" xfId="5" applyNumberFormat="1" applyFont="1" applyBorder="1" applyAlignment="1">
      <alignment horizontal="center" vertical="center"/>
    </xf>
    <xf numFmtId="0" fontId="2" fillId="0" borderId="4" xfId="5" quotePrefix="1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33" fillId="0" borderId="0" xfId="0" applyFont="1"/>
    <xf numFmtId="0" fontId="34" fillId="0" borderId="0" xfId="0" applyFont="1"/>
    <xf numFmtId="0" fontId="29" fillId="0" borderId="34" xfId="5" applyFont="1" applyBorder="1" applyAlignment="1">
      <alignment horizontal="center"/>
    </xf>
    <xf numFmtId="0" fontId="29" fillId="0" borderId="38" xfId="5" applyFont="1" applyBorder="1" applyAlignment="1">
      <alignment horizontal="center"/>
    </xf>
    <xf numFmtId="0" fontId="29" fillId="0" borderId="40" xfId="5" applyFont="1" applyBorder="1" applyAlignment="1">
      <alignment horizontal="center"/>
    </xf>
    <xf numFmtId="0" fontId="2" fillId="0" borderId="41" xfId="5" applyFont="1" applyBorder="1" applyAlignment="1">
      <alignment horizontal="center" vertical="center"/>
    </xf>
    <xf numFmtId="0" fontId="9" fillId="0" borderId="42" xfId="5" applyFont="1" applyBorder="1"/>
    <xf numFmtId="0" fontId="9" fillId="0" borderId="43" xfId="5" applyFont="1" applyBorder="1"/>
    <xf numFmtId="0" fontId="4" fillId="3" borderId="8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3" fillId="2" borderId="4" xfId="0" applyFont="1" applyFill="1" applyBorder="1" applyAlignment="1">
      <alignment horizontal="right" vertical="center" wrapText="1"/>
    </xf>
    <xf numFmtId="2" fontId="18" fillId="0" borderId="0" xfId="0" applyNumberFormat="1" applyFont="1"/>
    <xf numFmtId="0" fontId="4" fillId="0" borderId="0" xfId="0" applyFont="1" applyAlignment="1">
      <alignment horizontal="left" vertical="center"/>
    </xf>
    <xf numFmtId="3" fontId="4" fillId="9" borderId="4" xfId="0" applyNumberFormat="1" applyFont="1" applyFill="1" applyBorder="1"/>
    <xf numFmtId="3" fontId="4" fillId="0" borderId="4" xfId="0" applyNumberFormat="1" applyFont="1" applyBorder="1" applyAlignment="1">
      <alignment vertical="center" wrapText="1"/>
    </xf>
    <xf numFmtId="3" fontId="4" fillId="0" borderId="4" xfId="0" applyNumberFormat="1" applyFont="1" applyBorder="1"/>
    <xf numFmtId="3" fontId="4" fillId="9" borderId="46" xfId="0" applyNumberFormat="1" applyFont="1" applyFill="1" applyBorder="1"/>
    <xf numFmtId="3" fontId="0" fillId="9" borderId="4" xfId="5" applyNumberFormat="1" applyFont="1" applyFill="1" applyBorder="1" applyAlignment="1" applyProtection="1">
      <alignment horizontal="center"/>
      <protection locked="0" hidden="1"/>
    </xf>
    <xf numFmtId="49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164" fontId="6" fillId="4" borderId="4" xfId="0" applyNumberFormat="1" applyFont="1" applyFill="1" applyBorder="1"/>
    <xf numFmtId="2" fontId="4" fillId="44" borderId="30" xfId="5" applyNumberFormat="1" applyFont="1" applyFill="1" applyBorder="1"/>
    <xf numFmtId="3" fontId="1" fillId="0" borderId="0" xfId="0" applyNumberFormat="1" applyFon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67" fontId="4" fillId="0" borderId="0" xfId="0" applyNumberFormat="1" applyFont="1"/>
    <xf numFmtId="165" fontId="4" fillId="0" borderId="0" xfId="0" applyNumberFormat="1" applyFont="1"/>
    <xf numFmtId="0" fontId="4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vertical="center" wrapText="1"/>
    </xf>
    <xf numFmtId="2" fontId="4" fillId="0" borderId="4" xfId="0" applyNumberFormat="1" applyFont="1" applyBorder="1" applyAlignment="1">
      <alignment vertical="center" wrapText="1"/>
    </xf>
    <xf numFmtId="0" fontId="4" fillId="0" borderId="57" xfId="0" applyFont="1" applyBorder="1"/>
    <xf numFmtId="3" fontId="24" fillId="0" borderId="0" xfId="0" applyNumberFormat="1" applyFont="1"/>
    <xf numFmtId="2" fontId="0" fillId="0" borderId="0" xfId="0" applyNumberFormat="1"/>
    <xf numFmtId="172" fontId="0" fillId="0" borderId="0" xfId="0" applyNumberFormat="1"/>
    <xf numFmtId="3" fontId="4" fillId="45" borderId="4" xfId="0" applyNumberFormat="1" applyFont="1" applyFill="1" applyBorder="1"/>
    <xf numFmtId="165" fontId="4" fillId="0" borderId="4" xfId="0" applyNumberFormat="1" applyFont="1" applyBorder="1"/>
    <xf numFmtId="165" fontId="4" fillId="0" borderId="4" xfId="0" applyNumberFormat="1" applyFont="1" applyBorder="1" applyAlignment="1">
      <alignment vertical="center" wrapText="1"/>
    </xf>
    <xf numFmtId="167" fontId="1" fillId="0" borderId="0" xfId="0" applyNumberFormat="1" applyFont="1"/>
    <xf numFmtId="167" fontId="4" fillId="0" borderId="4" xfId="0" applyNumberFormat="1" applyFont="1" applyBorder="1" applyAlignment="1">
      <alignment vertical="center" wrapText="1"/>
    </xf>
    <xf numFmtId="3" fontId="0" fillId="0" borderId="8" xfId="0" applyNumberFormat="1" applyBorder="1"/>
    <xf numFmtId="3" fontId="0" fillId="0" borderId="9" xfId="0" applyNumberFormat="1" applyBorder="1"/>
    <xf numFmtId="166" fontId="4" fillId="0" borderId="4" xfId="4" applyNumberFormat="1" applyFont="1" applyBorder="1" applyAlignment="1">
      <alignment horizontal="center" vertical="center"/>
    </xf>
    <xf numFmtId="166" fontId="4" fillId="0" borderId="4" xfId="2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165" fontId="4" fillId="8" borderId="4" xfId="5" applyNumberFormat="1" applyFont="1" applyFill="1" applyBorder="1" applyAlignment="1">
      <alignment horizontal="center"/>
    </xf>
    <xf numFmtId="165" fontId="4" fillId="44" borderId="4" xfId="5" applyNumberFormat="1" applyFont="1" applyFill="1" applyBorder="1" applyAlignment="1">
      <alignment horizontal="center"/>
    </xf>
    <xf numFmtId="165" fontId="4" fillId="44" borderId="41" xfId="5" applyNumberFormat="1" applyFont="1" applyFill="1" applyBorder="1" applyAlignment="1">
      <alignment horizontal="center"/>
    </xf>
    <xf numFmtId="164" fontId="0" fillId="44" borderId="12" xfId="0" applyNumberFormat="1" applyFill="1" applyBorder="1"/>
    <xf numFmtId="2" fontId="4" fillId="47" borderId="4" xfId="0" applyNumberFormat="1" applyFont="1" applyFill="1" applyBorder="1"/>
    <xf numFmtId="0" fontId="4" fillId="47" borderId="4" xfId="0" applyFont="1" applyFill="1" applyBorder="1"/>
    <xf numFmtId="0" fontId="4" fillId="46" borderId="4" xfId="0" applyFont="1" applyFill="1" applyBorder="1"/>
    <xf numFmtId="2" fontId="4" fillId="46" borderId="4" xfId="0" applyNumberFormat="1" applyFont="1" applyFill="1" applyBorder="1" applyAlignment="1">
      <alignment vertical="center" wrapText="1"/>
    </xf>
    <xf numFmtId="165" fontId="4" fillId="8" borderId="14" xfId="5" applyNumberFormat="1" applyFont="1" applyFill="1" applyBorder="1" applyAlignment="1">
      <alignment horizontal="center"/>
    </xf>
    <xf numFmtId="165" fontId="4" fillId="8" borderId="44" xfId="5" applyNumberFormat="1" applyFont="1" applyFill="1" applyBorder="1" applyAlignment="1">
      <alignment horizontal="center"/>
    </xf>
    <xf numFmtId="3" fontId="4" fillId="44" borderId="4" xfId="0" applyNumberFormat="1" applyFont="1" applyFill="1" applyBorder="1"/>
    <xf numFmtId="3" fontId="4" fillId="44" borderId="4" xfId="0" applyNumberFormat="1" applyFont="1" applyFill="1" applyBorder="1" applyAlignment="1">
      <alignment vertical="center" wrapText="1"/>
    </xf>
    <xf numFmtId="2" fontId="4" fillId="44" borderId="4" xfId="0" applyNumberFormat="1" applyFont="1" applyFill="1" applyBorder="1"/>
    <xf numFmtId="2" fontId="4" fillId="44" borderId="0" xfId="0" applyNumberFormat="1" applyFont="1" applyFill="1"/>
    <xf numFmtId="165" fontId="4" fillId="44" borderId="14" xfId="5" applyNumberFormat="1" applyFont="1" applyFill="1" applyBorder="1" applyAlignment="1">
      <alignment horizontal="center"/>
    </xf>
    <xf numFmtId="165" fontId="4" fillId="44" borderId="45" xfId="5" applyNumberFormat="1" applyFont="1" applyFill="1" applyBorder="1" applyAlignment="1">
      <alignment horizontal="center"/>
    </xf>
    <xf numFmtId="0" fontId="29" fillId="10" borderId="33" xfId="5" applyFont="1" applyFill="1" applyBorder="1" applyAlignment="1">
      <alignment horizontal="center" vertical="center"/>
    </xf>
    <xf numFmtId="0" fontId="29" fillId="10" borderId="31" xfId="5" applyFont="1" applyFill="1" applyBorder="1" applyAlignment="1">
      <alignment horizontal="center" vertical="center"/>
    </xf>
    <xf numFmtId="0" fontId="29" fillId="10" borderId="32" xfId="5" applyFont="1" applyFill="1" applyBorder="1" applyAlignment="1">
      <alignment horizontal="center" vertical="center"/>
    </xf>
    <xf numFmtId="0" fontId="0" fillId="11" borderId="26" xfId="0" applyFill="1" applyBorder="1" applyAlignment="1">
      <alignment horizontal="left"/>
    </xf>
    <xf numFmtId="0" fontId="0" fillId="11" borderId="27" xfId="0" applyFill="1" applyBorder="1" applyAlignment="1">
      <alignment horizontal="left"/>
    </xf>
    <xf numFmtId="0" fontId="0" fillId="11" borderId="23" xfId="0" applyFill="1" applyBorder="1" applyAlignment="1">
      <alignment horizontal="left"/>
    </xf>
    <xf numFmtId="0" fontId="29" fillId="0" borderId="35" xfId="5" applyFont="1" applyBorder="1" applyAlignment="1">
      <alignment horizontal="center"/>
    </xf>
    <xf numFmtId="0" fontId="29" fillId="0" borderId="36" xfId="5" applyFont="1" applyBorder="1" applyAlignment="1">
      <alignment horizontal="center"/>
    </xf>
    <xf numFmtId="0" fontId="29" fillId="0" borderId="37" xfId="5" applyFont="1" applyBorder="1" applyAlignment="1">
      <alignment horizontal="center"/>
    </xf>
    <xf numFmtId="0" fontId="2" fillId="0" borderId="8" xfId="5" applyFont="1" applyBorder="1" applyAlignment="1">
      <alignment horizontal="center"/>
    </xf>
    <xf numFmtId="0" fontId="2" fillId="0" borderId="9" xfId="5" applyFont="1" applyBorder="1" applyAlignment="1">
      <alignment horizontal="center"/>
    </xf>
    <xf numFmtId="0" fontId="2" fillId="0" borderId="39" xfId="5" applyFont="1" applyBorder="1" applyAlignment="1">
      <alignment horizontal="center"/>
    </xf>
    <xf numFmtId="0" fontId="29" fillId="0" borderId="22" xfId="5" applyFont="1" applyBorder="1" applyAlignment="1">
      <alignment horizontal="center"/>
    </xf>
    <xf numFmtId="0" fontId="29" fillId="0" borderId="16" xfId="5" applyFont="1" applyBorder="1" applyAlignment="1">
      <alignment horizontal="center"/>
    </xf>
    <xf numFmtId="0" fontId="29" fillId="0" borderId="17" xfId="5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52">
    <cellStyle name="_x000d__x000a_JournalTemplate=C:\COMFO\CTALK\JOURSTD.TPL_x000d__x000a_LbStateAddress=3 3 0 251 1 89 2 311_x000d__x000a_LbStateJou" xfId="51" xr:uid="{A52EC258-04AB-427A-876F-21C1FBA1DC88}"/>
    <cellStyle name="_kop1 Bladtitel" xfId="48" xr:uid="{D9734F4B-0144-442D-911A-7C46B1776F69}"/>
    <cellStyle name="_kop2 Bloktitel" xfId="3" xr:uid="{9102E37F-CA0A-488D-BF6C-EA9941A7ED8E}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erekening" xfId="16" builtinId="22" customBuiltin="1"/>
    <cellStyle name="Controlecel" xfId="18" builtinId="23" customBuiltin="1"/>
    <cellStyle name="Gekoppelde cel" xfId="17" builtinId="24" customBuiltin="1"/>
    <cellStyle name="Goed" xfId="11" builtinId="26" customBuiltin="1"/>
    <cellStyle name="Hyperlink" xfId="1" builtinId="8"/>
    <cellStyle name="Invoer" xfId="14" builtinId="20" customBuiltin="1"/>
    <cellStyle name="Komma" xfId="2" builtinId="3"/>
    <cellStyle name="Komma 2" xfId="47" xr:uid="{BEB6D150-1910-4EB9-A653-274F7F554227}"/>
    <cellStyle name="Komma 3" xfId="49" xr:uid="{CB84BD74-E086-4F1C-A3D6-CDD64E31653B}"/>
    <cellStyle name="Kop 1" xfId="7" builtinId="16" customBuiltin="1"/>
    <cellStyle name="Kop 2" xfId="8" builtinId="17" customBuiltin="1"/>
    <cellStyle name="Kop 3" xfId="9" builtinId="18" customBuiltin="1"/>
    <cellStyle name="Kop 4" xfId="10" builtinId="19" customBuiltin="1"/>
    <cellStyle name="Neutraal" xfId="13" builtinId="28" customBuiltin="1"/>
    <cellStyle name="Notitie" xfId="20" builtinId="10" customBuiltin="1"/>
    <cellStyle name="Ongeldig" xfId="12" builtinId="27" customBuiltin="1"/>
    <cellStyle name="Standaard" xfId="0" builtinId="0"/>
    <cellStyle name="Standaard 2" xfId="5" xr:uid="{B57ABFD4-CBDE-48A3-A3D0-9154A145E932}"/>
    <cellStyle name="Standaard ACM-DE" xfId="4" xr:uid="{D2DD9938-DBFC-44D5-A2A3-D4C986210889}"/>
    <cellStyle name="Titel" xfId="6" builtinId="15" customBuiltin="1"/>
    <cellStyle name="Totaal" xfId="22" builtinId="25" customBuiltin="1"/>
    <cellStyle name="Uitvoer" xfId="15" builtinId="21" customBuiltin="1"/>
    <cellStyle name="Valuta 2" xfId="50" xr:uid="{D208D193-B5CC-4D29-AA42-C00125523F76}"/>
    <cellStyle name="Verklarende tekst" xfId="21" builtinId="53" customBuiltin="1"/>
    <cellStyle name="Waarschuwingstekst" xfId="19" builtinId="11" customBuiltin="1"/>
  </cellStyles>
  <dxfs count="4"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Tabelstijl 1" pivot="0" count="2" xr9:uid="{4E8E9A94-E235-4301-A4DC-44423878F49D}">
      <tableStyleElement type="firstRowStripe" dxfId="3"/>
      <tableStyleElement type="secondRowStripe" dxfId="2"/>
    </tableStyle>
  </tableStyles>
  <colors>
    <mruColors>
      <color rgb="FFFF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200"/>
              <a:t>Capacity profile vs contracted products (excl fitfactor)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'Telemetry end users'!$C$55:$C$56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users'!$C$57:$C$68</c:f>
              <c:numCache>
                <c:formatCode>#,##0</c:formatCode>
                <c:ptCount val="12"/>
                <c:pt idx="0">
                  <c:v>12666483.9</c:v>
                </c:pt>
                <c:pt idx="1">
                  <c:v>12666483.9</c:v>
                </c:pt>
                <c:pt idx="2">
                  <c:v>12666483.9</c:v>
                </c:pt>
                <c:pt idx="3">
                  <c:v>12666483.9</c:v>
                </c:pt>
                <c:pt idx="4">
                  <c:v>12666483.9</c:v>
                </c:pt>
                <c:pt idx="5">
                  <c:v>12666483.9</c:v>
                </c:pt>
                <c:pt idx="6">
                  <c:v>12666483.9</c:v>
                </c:pt>
                <c:pt idx="7">
                  <c:v>12666483.9</c:v>
                </c:pt>
                <c:pt idx="8">
                  <c:v>12666483.9</c:v>
                </c:pt>
                <c:pt idx="9">
                  <c:v>12666483.9</c:v>
                </c:pt>
                <c:pt idx="10">
                  <c:v>12666483.9</c:v>
                </c:pt>
                <c:pt idx="11">
                  <c:v>12666483.9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B2-4AFF-8282-337D74397D41}"/>
            </c:ext>
          </c:extLst>
        </c:ser>
        <c:ser>
          <c:idx val="2"/>
          <c:order val="2"/>
          <c:tx>
            <c:strRef>
              <c:f>'Telemetry end users'!$D$55:$D$56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users'!$D$57:$D$68</c:f>
              <c:numCache>
                <c:formatCode>#,##0</c:formatCode>
                <c:ptCount val="12"/>
                <c:pt idx="0">
                  <c:v>3417940.0999999996</c:v>
                </c:pt>
                <c:pt idx="1">
                  <c:v>3417940.0999999996</c:v>
                </c:pt>
                <c:pt idx="2">
                  <c:v>3417940.0999999996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1005276.5</c:v>
                </c:pt>
                <c:pt idx="10">
                  <c:v>1005276.5</c:v>
                </c:pt>
                <c:pt idx="11">
                  <c:v>1005276.5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B2-4AFF-8282-337D74397D41}"/>
            </c:ext>
          </c:extLst>
        </c:ser>
        <c:ser>
          <c:idx val="3"/>
          <c:order val="3"/>
          <c:tx>
            <c:strRef>
              <c:f>'Telemetry end users'!$E$55:$E$56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users'!$E$57:$E$68</c:f>
              <c:numCache>
                <c:formatCode>#,##0</c:formatCode>
                <c:ptCount val="12"/>
                <c:pt idx="0">
                  <c:v>4021106</c:v>
                </c:pt>
                <c:pt idx="1">
                  <c:v>4021106</c:v>
                </c:pt>
                <c:pt idx="2">
                  <c:v>0</c:v>
                </c:pt>
                <c:pt idx="3">
                  <c:v>1407387.0999999996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2412663.5999999996</c:v>
                </c:pt>
                <c:pt idx="11">
                  <c:v>6433769.5999999996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70196968"/>
        <c:axId val="1070199264"/>
      </c:barChart>
      <c:lineChart>
        <c:grouping val="standard"/>
        <c:varyColors val="0"/>
        <c:ser>
          <c:idx val="0"/>
          <c:order val="0"/>
          <c:tx>
            <c:strRef>
              <c:f>'Telemetry end users'!$B$55:$B$56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users'!$B$57:$B$68</c:f>
              <c:numCache>
                <c:formatCode>#,##0</c:formatCode>
                <c:ptCount val="12"/>
                <c:pt idx="0">
                  <c:v>20105530</c:v>
                </c:pt>
                <c:pt idx="1">
                  <c:v>20105530</c:v>
                </c:pt>
                <c:pt idx="2">
                  <c:v>16084424</c:v>
                </c:pt>
                <c:pt idx="3">
                  <c:v>14073871</c:v>
                </c:pt>
                <c:pt idx="4">
                  <c:v>12666483.9</c:v>
                </c:pt>
                <c:pt idx="5">
                  <c:v>11058041.5</c:v>
                </c:pt>
                <c:pt idx="6">
                  <c:v>10052765</c:v>
                </c:pt>
                <c:pt idx="7">
                  <c:v>10052765</c:v>
                </c:pt>
                <c:pt idx="8">
                  <c:v>11460152.1</c:v>
                </c:pt>
                <c:pt idx="9">
                  <c:v>13671760.4</c:v>
                </c:pt>
                <c:pt idx="10">
                  <c:v>16084424</c:v>
                </c:pt>
                <c:pt idx="11">
                  <c:v>20105530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196968"/>
        <c:axId val="1070199264"/>
      </c:lineChart>
      <c:catAx>
        <c:axId val="107019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9264"/>
        <c:crosses val="autoZero"/>
        <c:auto val="1"/>
        <c:lblAlgn val="ctr"/>
        <c:lblOffset val="100"/>
        <c:noMultiLvlLbl val="0"/>
      </c:catAx>
      <c:valAx>
        <c:axId val="107019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6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Capacity profile vs contracted products (excl</a:t>
            </a:r>
            <a:r>
              <a:rPr lang="en-US" sz="1200" baseline="0"/>
              <a:t> fitfactor)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'Profile end users'!$C$59:$C$60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users'!$C$61:$C$72</c:f>
              <c:numCache>
                <c:formatCode>#,##0</c:formatCode>
                <c:ptCount val="12"/>
                <c:pt idx="0">
                  <c:v>22334679.175635219</c:v>
                </c:pt>
                <c:pt idx="1">
                  <c:v>22334679.175635219</c:v>
                </c:pt>
                <c:pt idx="2">
                  <c:v>22334679.175635219</c:v>
                </c:pt>
                <c:pt idx="3">
                  <c:v>22334679.175635219</c:v>
                </c:pt>
                <c:pt idx="4">
                  <c:v>22334679.175635219</c:v>
                </c:pt>
                <c:pt idx="5">
                  <c:v>22334679.175635219</c:v>
                </c:pt>
                <c:pt idx="6">
                  <c:v>22334679.175635219</c:v>
                </c:pt>
                <c:pt idx="7">
                  <c:v>22334679.175635219</c:v>
                </c:pt>
                <c:pt idx="8">
                  <c:v>22334679.175635219</c:v>
                </c:pt>
                <c:pt idx="9">
                  <c:v>22334679.175635219</c:v>
                </c:pt>
                <c:pt idx="10">
                  <c:v>22334679.175635219</c:v>
                </c:pt>
                <c:pt idx="11">
                  <c:v>22334679.175635219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F-447A-9BA8-D8ABEE97CF15}"/>
            </c:ext>
          </c:extLst>
        </c:ser>
        <c:ser>
          <c:idx val="2"/>
          <c:order val="2"/>
          <c:tx>
            <c:strRef>
              <c:f>'Profile end users'!$D$59:$D$60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users'!$D$61:$D$72</c:f>
              <c:numCache>
                <c:formatCode>#,##0</c:formatCode>
                <c:ptCount val="12"/>
                <c:pt idx="0">
                  <c:v>21399766.135286026</c:v>
                </c:pt>
                <c:pt idx="1">
                  <c:v>21399766.135286026</c:v>
                </c:pt>
                <c:pt idx="2">
                  <c:v>21399766.135286026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6925356.6157634221</c:v>
                </c:pt>
                <c:pt idx="10">
                  <c:v>6925356.6157634221</c:v>
                </c:pt>
                <c:pt idx="11">
                  <c:v>6925356.6157634221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F-447A-9BA8-D8ABEE97CF15}"/>
            </c:ext>
          </c:extLst>
        </c:ser>
        <c:ser>
          <c:idx val="3"/>
          <c:order val="3"/>
          <c:tx>
            <c:strRef>
              <c:f>'Profile end users'!$E$59:$E$60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users'!$E$61:$E$72</c:f>
              <c:numCache>
                <c:formatCode>#,##0</c:formatCode>
                <c:ptCount val="12"/>
                <c:pt idx="0">
                  <c:v>9187511.3094769791</c:v>
                </c:pt>
                <c:pt idx="1">
                  <c:v>9187511.3094769791</c:v>
                </c:pt>
                <c:pt idx="2">
                  <c:v>0</c:v>
                </c:pt>
                <c:pt idx="3">
                  <c:v>9337758.2023505233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14474409.519522604</c:v>
                </c:pt>
                <c:pt idx="11">
                  <c:v>23661920.828999583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14712920"/>
        <c:axId val="914711608"/>
      </c:barChart>
      <c:lineChart>
        <c:grouping val="standard"/>
        <c:varyColors val="0"/>
        <c:ser>
          <c:idx val="0"/>
          <c:order val="0"/>
          <c:tx>
            <c:strRef>
              <c:f>'Profile end users'!$B$59:$B$60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users'!$B$61:$B$72</c:f>
              <c:numCache>
                <c:formatCode>#,##0</c:formatCode>
                <c:ptCount val="12"/>
                <c:pt idx="0">
                  <c:v>52921956.620398223</c:v>
                </c:pt>
                <c:pt idx="1">
                  <c:v>52921956.620398223</c:v>
                </c:pt>
                <c:pt idx="2">
                  <c:v>43734445.310921244</c:v>
                </c:pt>
                <c:pt idx="3">
                  <c:v>31672437.377985742</c:v>
                </c:pt>
                <c:pt idx="4">
                  <c:v>22334679.175635219</c:v>
                </c:pt>
                <c:pt idx="5">
                  <c:v>13498175.841874491</c:v>
                </c:pt>
                <c:pt idx="6">
                  <c:v>7017009.7941463701</c:v>
                </c:pt>
                <c:pt idx="7">
                  <c:v>7017009.7941463701</c:v>
                </c:pt>
                <c:pt idx="8">
                  <c:v>15688230.927410007</c:v>
                </c:pt>
                <c:pt idx="9">
                  <c:v>29260035.791398641</c:v>
                </c:pt>
                <c:pt idx="10">
                  <c:v>43734445.310921244</c:v>
                </c:pt>
                <c:pt idx="11">
                  <c:v>52921956.620398223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712920"/>
        <c:axId val="914711608"/>
      </c:lineChart>
      <c:catAx>
        <c:axId val="91471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1608"/>
        <c:crosses val="autoZero"/>
        <c:auto val="1"/>
        <c:lblAlgn val="ctr"/>
        <c:lblOffset val="100"/>
        <c:noMultiLvlLbl val="0"/>
      </c:catAx>
      <c:valAx>
        <c:axId val="91471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190501</xdr:colOff>
      <xdr:row>53</xdr:row>
      <xdr:rowOff>0</xdr:rowOff>
    </xdr:from>
    <xdr:to>
      <xdr:col>12</xdr:col>
      <xdr:colOff>228600</xdr:colOff>
      <xdr:row>69</xdr:row>
      <xdr:rowOff>85724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A7D4FCC-39C9-429A-BBBB-B9C76D2FA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58</xdr:row>
      <xdr:rowOff>0</xdr:rowOff>
    </xdr:from>
    <xdr:to>
      <xdr:col>12</xdr:col>
      <xdr:colOff>447675</xdr:colOff>
      <xdr:row>72</xdr:row>
      <xdr:rowOff>109537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4EC8ADB1-6A7C-4A31-B5D5-97A9F2E0B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asunietransportservices.nl/en/shippers/capacity-booking/fcfs-network-point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mffbas.nl/documenten/" TargetMode="External"/><Relationship Id="rId1" Type="http://schemas.openxmlformats.org/officeDocument/2006/relationships/hyperlink" Target="https://www.gasunietransportservices.nl/en/shippers/capacity-booking/fcfs-network-points" TargetMode="Externa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9DD3-BB0B-48D5-A169-CC3C4CC9958E}">
  <dimension ref="B1:P37"/>
  <sheetViews>
    <sheetView tabSelected="1" workbookViewId="0"/>
  </sheetViews>
  <sheetFormatPr defaultRowHeight="15" x14ac:dyDescent="0.25"/>
  <cols>
    <col min="1" max="1" width="8" customWidth="1"/>
    <col min="2" max="2" width="18.140625" customWidth="1"/>
    <col min="3" max="3" width="16.85546875" customWidth="1"/>
    <col min="4" max="4" width="16.140625" customWidth="1"/>
    <col min="5" max="5" width="15.42578125" bestFit="1" customWidth="1"/>
    <col min="6" max="6" width="13.85546875" customWidth="1"/>
    <col min="7" max="7" width="7.5703125" customWidth="1"/>
    <col min="8" max="8" width="19.42578125" customWidth="1"/>
    <col min="9" max="9" width="19.140625" customWidth="1"/>
    <col min="10" max="10" width="16" bestFit="1" customWidth="1"/>
    <col min="11" max="11" width="16.42578125" bestFit="1" customWidth="1"/>
    <col min="12" max="12" width="16" bestFit="1" customWidth="1"/>
    <col min="13" max="13" width="5" customWidth="1"/>
    <col min="14" max="14" width="57.85546875" customWidth="1"/>
    <col min="15" max="15" width="16" customWidth="1"/>
    <col min="16" max="16" width="14" bestFit="1" customWidth="1"/>
    <col min="17" max="17" width="13.85546875" bestFit="1" customWidth="1"/>
    <col min="22" max="22" width="14" bestFit="1" customWidth="1"/>
  </cols>
  <sheetData>
    <row r="1" spans="2:16" x14ac:dyDescent="0.25">
      <c r="K1" s="56"/>
    </row>
    <row r="2" spans="2:16" ht="21" x14ac:dyDescent="0.35">
      <c r="B2" s="74" t="s">
        <v>0</v>
      </c>
      <c r="C2" s="74"/>
      <c r="E2" s="74"/>
      <c r="F2" s="74"/>
      <c r="P2" s="113" t="s">
        <v>1</v>
      </c>
    </row>
    <row r="3" spans="2:16" ht="21" x14ac:dyDescent="0.35">
      <c r="B3" s="76" t="s">
        <v>2</v>
      </c>
      <c r="C3" s="76"/>
      <c r="E3" s="76"/>
      <c r="F3" s="76"/>
      <c r="G3" s="76"/>
      <c r="H3" s="76"/>
      <c r="I3" s="76"/>
      <c r="J3" s="76"/>
      <c r="K3" s="74"/>
      <c r="L3" s="75"/>
      <c r="M3" s="75"/>
      <c r="N3" s="75"/>
      <c r="O3" s="75"/>
      <c r="P3" s="113" t="s">
        <v>3</v>
      </c>
    </row>
    <row r="4" spans="2:16" x14ac:dyDescent="0.25">
      <c r="B4" s="77"/>
      <c r="C4" s="77"/>
      <c r="G4" s="76"/>
      <c r="H4" s="76"/>
      <c r="I4" s="76"/>
      <c r="J4" s="76"/>
      <c r="K4" s="77"/>
      <c r="L4" s="77"/>
      <c r="M4" s="77"/>
      <c r="N4" s="77"/>
      <c r="O4" s="77"/>
    </row>
    <row r="5" spans="2:16" ht="15.75" x14ac:dyDescent="0.25">
      <c r="B5" s="177" t="s">
        <v>1</v>
      </c>
      <c r="C5" s="189" t="s">
        <v>4</v>
      </c>
      <c r="D5" s="190"/>
      <c r="E5" s="190"/>
      <c r="F5" s="191"/>
      <c r="G5" s="78"/>
      <c r="H5" s="114"/>
      <c r="I5" s="183" t="s">
        <v>180</v>
      </c>
      <c r="J5" s="184"/>
      <c r="K5" s="184"/>
      <c r="L5" s="185"/>
    </row>
    <row r="6" spans="2:16" ht="15" customHeight="1" x14ac:dyDescent="0.25">
      <c r="B6" s="178"/>
      <c r="C6" s="87" t="s">
        <v>5</v>
      </c>
      <c r="D6" s="87" t="s">
        <v>6</v>
      </c>
      <c r="E6" s="87" t="s">
        <v>7</v>
      </c>
      <c r="F6" s="88" t="s">
        <v>8</v>
      </c>
      <c r="H6" s="115"/>
      <c r="I6" s="186" t="s">
        <v>9</v>
      </c>
      <c r="J6" s="187"/>
      <c r="K6" s="186" t="s">
        <v>10</v>
      </c>
      <c r="L6" s="188"/>
    </row>
    <row r="7" spans="2:16" ht="15.75" x14ac:dyDescent="0.25">
      <c r="B7" s="179"/>
      <c r="C7" s="109" t="str">
        <f>IF($B$5="m3/h (n:35,17)","m3/h (n:35,17)","kWh/h")</f>
        <v>kWh/h</v>
      </c>
      <c r="D7" s="109" t="str">
        <f>IF($B$5="m3/h (n:35,17)","m3/h (n:35,17)","kWh/h")</f>
        <v>kWh/h</v>
      </c>
      <c r="E7" s="89" t="s">
        <v>11</v>
      </c>
      <c r="F7" s="90" t="s">
        <v>11</v>
      </c>
      <c r="H7" s="116"/>
      <c r="I7" s="110" t="s">
        <v>12</v>
      </c>
      <c r="J7" s="111" t="s">
        <v>13</v>
      </c>
      <c r="K7" s="110" t="s">
        <v>12</v>
      </c>
      <c r="L7" s="117" t="s">
        <v>13</v>
      </c>
      <c r="N7" s="100" t="s">
        <v>14</v>
      </c>
    </row>
    <row r="8" spans="2:16" x14ac:dyDescent="0.25">
      <c r="B8" s="107" t="s">
        <v>15</v>
      </c>
      <c r="C8" s="130"/>
      <c r="D8" s="130">
        <v>0</v>
      </c>
      <c r="E8" s="85">
        <f t="shared" ref="E8:E19" si="0" xml:space="preserve"> IF($B$5="m3/h (n:35,17)", C8*J8,C8*I8)</f>
        <v>0</v>
      </c>
      <c r="F8" s="85">
        <f xml:space="preserve"> IF($B$5="m3/h (n:35,17)",D8*L8,D8*K8)</f>
        <v>0</v>
      </c>
      <c r="G8" s="77"/>
      <c r="H8" s="118" t="s">
        <v>15</v>
      </c>
      <c r="I8" s="161">
        <v>0.39023864366860272</v>
      </c>
      <c r="J8" s="161">
        <f t="shared" ref="J8:J19" si="1">I8*35.17/3.6</f>
        <v>3.8124147493957663</v>
      </c>
      <c r="K8" s="162">
        <v>0.39023864366860272</v>
      </c>
      <c r="L8" s="163">
        <f>K8*35.17/3.6</f>
        <v>3.8124147493957663</v>
      </c>
      <c r="N8" s="101" t="s">
        <v>16</v>
      </c>
    </row>
    <row r="9" spans="2:16" x14ac:dyDescent="0.25">
      <c r="B9" s="107" t="s">
        <v>17</v>
      </c>
      <c r="C9" s="130"/>
      <c r="D9" s="130">
        <f>D8</f>
        <v>0</v>
      </c>
      <c r="E9" s="85">
        <f t="shared" si="0"/>
        <v>0</v>
      </c>
      <c r="F9" s="85">
        <f t="shared" ref="F9:F19" si="2" xml:space="preserve"> IF($B$5="m3/h (n:35,17)",D9*L9,D9*K9)</f>
        <v>0</v>
      </c>
      <c r="G9" s="77"/>
      <c r="H9" s="118" t="s">
        <v>17</v>
      </c>
      <c r="I9" s="161">
        <v>0.35342382343013701</v>
      </c>
      <c r="J9" s="161">
        <f t="shared" si="1"/>
        <v>3.4527544083438659</v>
      </c>
      <c r="K9" s="162">
        <v>0.35342382343013701</v>
      </c>
      <c r="L9" s="163">
        <f t="shared" ref="L9:L19" si="3">K9*35.17/3.6</f>
        <v>3.4527544083438659</v>
      </c>
      <c r="N9" s="102" t="s">
        <v>18</v>
      </c>
    </row>
    <row r="10" spans="2:16" x14ac:dyDescent="0.25">
      <c r="B10" s="107" t="s">
        <v>19</v>
      </c>
      <c r="C10" s="130"/>
      <c r="D10" s="130">
        <f t="shared" ref="D10:D19" si="4">D9</f>
        <v>0</v>
      </c>
      <c r="E10" s="85">
        <f t="shared" si="0"/>
        <v>0</v>
      </c>
      <c r="F10" s="85">
        <f t="shared" si="2"/>
        <v>0</v>
      </c>
      <c r="G10" s="77"/>
      <c r="H10" s="118" t="s">
        <v>19</v>
      </c>
      <c r="I10" s="161">
        <v>0.26319315915479458</v>
      </c>
      <c r="J10" s="161">
        <f t="shared" si="1"/>
        <v>2.5712509465205904</v>
      </c>
      <c r="K10" s="162">
        <v>0.26319315915479458</v>
      </c>
      <c r="L10" s="163">
        <f t="shared" si="3"/>
        <v>2.5712509465205904</v>
      </c>
      <c r="N10" s="103" t="s">
        <v>20</v>
      </c>
    </row>
    <row r="11" spans="2:16" ht="15.75" thickBot="1" x14ac:dyDescent="0.3">
      <c r="B11" s="107" t="s">
        <v>21</v>
      </c>
      <c r="C11" s="130"/>
      <c r="D11" s="130">
        <f t="shared" si="4"/>
        <v>0</v>
      </c>
      <c r="E11" s="85">
        <f t="shared" si="0"/>
        <v>0</v>
      </c>
      <c r="F11" s="85">
        <f t="shared" si="2"/>
        <v>0</v>
      </c>
      <c r="G11" s="77"/>
      <c r="H11" s="118" t="s">
        <v>21</v>
      </c>
      <c r="I11" s="161">
        <v>0.19511802714657536</v>
      </c>
      <c r="J11" s="161">
        <f t="shared" si="1"/>
        <v>1.9061947263180712</v>
      </c>
      <c r="K11" s="162">
        <v>0.19511802714657536</v>
      </c>
      <c r="L11" s="163">
        <f t="shared" si="3"/>
        <v>1.9061947263180712</v>
      </c>
      <c r="N11" s="134" t="s">
        <v>22</v>
      </c>
    </row>
    <row r="12" spans="2:16" x14ac:dyDescent="0.25">
      <c r="B12" s="107" t="s">
        <v>23</v>
      </c>
      <c r="C12" s="130"/>
      <c r="D12" s="130">
        <f t="shared" si="4"/>
        <v>0</v>
      </c>
      <c r="E12" s="85">
        <f t="shared" si="0"/>
        <v>0</v>
      </c>
      <c r="F12" s="85">
        <f t="shared" si="2"/>
        <v>0</v>
      </c>
      <c r="G12" s="77"/>
      <c r="H12" s="118" t="s">
        <v>23</v>
      </c>
      <c r="I12" s="161">
        <v>0.17547603283479454</v>
      </c>
      <c r="J12" s="161">
        <f t="shared" si="1"/>
        <v>1.7143033541110344</v>
      </c>
      <c r="K12" s="162">
        <v>0.17547603283479454</v>
      </c>
      <c r="L12" s="163">
        <f t="shared" si="3"/>
        <v>1.7143033541110344</v>
      </c>
    </row>
    <row r="13" spans="2:16" ht="15.75" thickBot="1" x14ac:dyDescent="0.3">
      <c r="B13" s="107" t="s">
        <v>24</v>
      </c>
      <c r="C13" s="130"/>
      <c r="D13" s="130">
        <f t="shared" si="4"/>
        <v>0</v>
      </c>
      <c r="E13" s="85">
        <f t="shared" si="0"/>
        <v>0</v>
      </c>
      <c r="F13" s="85">
        <f t="shared" si="2"/>
        <v>0</v>
      </c>
      <c r="G13" s="77"/>
      <c r="H13" s="118" t="s">
        <v>24</v>
      </c>
      <c r="I13" s="161">
        <v>0.17151367080304117</v>
      </c>
      <c r="J13" s="161">
        <f t="shared" si="1"/>
        <v>1.6755932783730441</v>
      </c>
      <c r="K13" s="162">
        <v>0.17151367080304117</v>
      </c>
      <c r="L13" s="163">
        <f t="shared" si="3"/>
        <v>1.6755932783730441</v>
      </c>
    </row>
    <row r="14" spans="2:16" x14ac:dyDescent="0.25">
      <c r="B14" s="107" t="s">
        <v>25</v>
      </c>
      <c r="C14" s="130"/>
      <c r="D14" s="130">
        <f t="shared" si="4"/>
        <v>0</v>
      </c>
      <c r="E14" s="85">
        <f t="shared" si="0"/>
        <v>0</v>
      </c>
      <c r="F14" s="85">
        <f t="shared" si="2"/>
        <v>0</v>
      </c>
      <c r="G14" s="77"/>
      <c r="H14" s="118" t="s">
        <v>25</v>
      </c>
      <c r="I14" s="161">
        <v>0.17723079316314247</v>
      </c>
      <c r="J14" s="161">
        <f t="shared" si="1"/>
        <v>1.7314463876521446</v>
      </c>
      <c r="K14" s="162">
        <v>0.17723079316314247</v>
      </c>
      <c r="L14" s="163">
        <f t="shared" si="3"/>
        <v>1.7314463876521446</v>
      </c>
      <c r="N14" s="91" t="s">
        <v>26</v>
      </c>
      <c r="O14" s="92"/>
      <c r="P14" s="93"/>
    </row>
    <row r="15" spans="2:16" x14ac:dyDescent="0.25">
      <c r="B15" s="107" t="s">
        <v>27</v>
      </c>
      <c r="C15" s="130"/>
      <c r="D15" s="130">
        <f t="shared" si="4"/>
        <v>0</v>
      </c>
      <c r="E15" s="85">
        <f t="shared" si="0"/>
        <v>0</v>
      </c>
      <c r="F15" s="85">
        <f t="shared" si="2"/>
        <v>0</v>
      </c>
      <c r="G15" s="77"/>
      <c r="H15" s="118" t="s">
        <v>27</v>
      </c>
      <c r="I15" s="161">
        <v>0.17723079316314247</v>
      </c>
      <c r="J15" s="161">
        <f t="shared" si="1"/>
        <v>1.7314463876521446</v>
      </c>
      <c r="K15" s="162">
        <v>0.17723079316314247</v>
      </c>
      <c r="L15" s="163">
        <f t="shared" si="3"/>
        <v>1.7314463876521446</v>
      </c>
      <c r="N15" s="94" t="s">
        <v>28</v>
      </c>
      <c r="O15" s="95"/>
      <c r="P15" s="96"/>
    </row>
    <row r="16" spans="2:16" x14ac:dyDescent="0.25">
      <c r="B16" s="107" t="s">
        <v>29</v>
      </c>
      <c r="C16" s="130"/>
      <c r="D16" s="130">
        <f t="shared" si="4"/>
        <v>0</v>
      </c>
      <c r="E16" s="85">
        <f t="shared" si="0"/>
        <v>0</v>
      </c>
      <c r="F16" s="85">
        <f t="shared" si="2"/>
        <v>0</v>
      </c>
      <c r="G16" s="77"/>
      <c r="H16" s="118" t="s">
        <v>29</v>
      </c>
      <c r="I16" s="161">
        <v>0.17151367080304114</v>
      </c>
      <c r="J16" s="161">
        <f t="shared" si="1"/>
        <v>1.6755932783730438</v>
      </c>
      <c r="K16" s="162">
        <v>0.17151367080304114</v>
      </c>
      <c r="L16" s="163">
        <f t="shared" si="3"/>
        <v>1.6755932783730438</v>
      </c>
      <c r="N16" s="97" t="s">
        <v>30</v>
      </c>
      <c r="O16" s="98"/>
      <c r="P16" s="99"/>
    </row>
    <row r="17" spans="2:16" ht="15.75" thickBot="1" x14ac:dyDescent="0.3">
      <c r="B17" s="107" t="s">
        <v>31</v>
      </c>
      <c r="C17" s="130"/>
      <c r="D17" s="130">
        <f t="shared" si="4"/>
        <v>0</v>
      </c>
      <c r="E17" s="85">
        <f t="shared" si="0"/>
        <v>0</v>
      </c>
      <c r="F17" s="85">
        <f t="shared" si="2"/>
        <v>0</v>
      </c>
      <c r="G17" s="77"/>
      <c r="H17" s="118" t="s">
        <v>31</v>
      </c>
      <c r="I17" s="161">
        <v>0.19665936727216426</v>
      </c>
      <c r="J17" s="161">
        <f t="shared" si="1"/>
        <v>1.9212527630450049</v>
      </c>
      <c r="K17" s="162">
        <v>0.19665936727216426</v>
      </c>
      <c r="L17" s="163">
        <f t="shared" si="3"/>
        <v>1.9212527630450049</v>
      </c>
      <c r="N17" s="180" t="s">
        <v>32</v>
      </c>
      <c r="O17" s="181"/>
      <c r="P17" s="182"/>
    </row>
    <row r="18" spans="2:16" ht="15" customHeight="1" x14ac:dyDescent="0.25">
      <c r="B18" s="107" t="s">
        <v>33</v>
      </c>
      <c r="C18" s="130"/>
      <c r="D18" s="130">
        <f t="shared" si="4"/>
        <v>0</v>
      </c>
      <c r="E18" s="85">
        <f t="shared" si="0"/>
        <v>0</v>
      </c>
      <c r="F18" s="85">
        <f t="shared" si="2"/>
        <v>0</v>
      </c>
      <c r="G18" s="77"/>
      <c r="H18" s="118" t="s">
        <v>33</v>
      </c>
      <c r="I18" s="161">
        <v>0.24568993023499758</v>
      </c>
      <c r="J18" s="161">
        <f t="shared" si="1"/>
        <v>2.4002541239902402</v>
      </c>
      <c r="K18" s="162">
        <v>0.24568993023499758</v>
      </c>
      <c r="L18" s="163">
        <f t="shared" si="3"/>
        <v>2.4002541239902402</v>
      </c>
    </row>
    <row r="19" spans="2:16" ht="15" customHeight="1" thickBot="1" x14ac:dyDescent="0.3">
      <c r="B19" s="107" t="s">
        <v>34</v>
      </c>
      <c r="C19" s="130"/>
      <c r="D19" s="130">
        <f t="shared" si="4"/>
        <v>0</v>
      </c>
      <c r="E19" s="85">
        <f t="shared" si="0"/>
        <v>0</v>
      </c>
      <c r="F19" s="85">
        <f t="shared" si="2"/>
        <v>0</v>
      </c>
      <c r="G19" s="77"/>
      <c r="H19" s="119" t="s">
        <v>34</v>
      </c>
      <c r="I19" s="169">
        <v>0.38894633786416422</v>
      </c>
      <c r="J19" s="170">
        <f t="shared" si="1"/>
        <v>3.7997896396340707</v>
      </c>
      <c r="K19" s="175">
        <v>0.38894633786416422</v>
      </c>
      <c r="L19" s="176">
        <f t="shared" si="3"/>
        <v>3.7997896396340707</v>
      </c>
    </row>
    <row r="20" spans="2:16" ht="15.75" thickBot="1" x14ac:dyDescent="0.3">
      <c r="B20" s="108"/>
      <c r="C20" s="80"/>
      <c r="D20" s="80" t="s">
        <v>35</v>
      </c>
      <c r="E20" s="86">
        <f>SUM(E8:E19)</f>
        <v>0</v>
      </c>
      <c r="F20" s="84">
        <f>SUM(F8:F19)</f>
        <v>0</v>
      </c>
      <c r="G20" s="76"/>
      <c r="I20" s="30"/>
    </row>
    <row r="21" spans="2:16" x14ac:dyDescent="0.25">
      <c r="C21" s="76"/>
      <c r="E21" s="56"/>
      <c r="F21" s="56"/>
      <c r="G21" s="76"/>
      <c r="H21" s="76"/>
      <c r="I21" s="76"/>
    </row>
    <row r="22" spans="2:16" x14ac:dyDescent="0.25">
      <c r="B22" s="2" t="s">
        <v>36</v>
      </c>
      <c r="C22" s="2"/>
      <c r="L22" s="30"/>
    </row>
    <row r="23" spans="2:16" x14ac:dyDescent="0.25">
      <c r="C23" s="2"/>
      <c r="L23" s="30"/>
    </row>
    <row r="24" spans="2:16" x14ac:dyDescent="0.25">
      <c r="I24" s="30"/>
      <c r="J24" s="30"/>
      <c r="L24" s="30"/>
    </row>
    <row r="25" spans="2:16" x14ac:dyDescent="0.25">
      <c r="I25" s="30"/>
      <c r="J25" s="30"/>
      <c r="L25" s="30"/>
    </row>
    <row r="26" spans="2:16" x14ac:dyDescent="0.25">
      <c r="I26" s="30"/>
      <c r="J26" s="30"/>
      <c r="L26" s="30"/>
    </row>
    <row r="27" spans="2:16" x14ac:dyDescent="0.25">
      <c r="I27" s="30"/>
      <c r="J27" s="30"/>
      <c r="L27" s="30"/>
    </row>
    <row r="28" spans="2:16" x14ac:dyDescent="0.25">
      <c r="I28" s="30"/>
      <c r="J28" s="30"/>
      <c r="L28" s="30"/>
    </row>
    <row r="29" spans="2:16" x14ac:dyDescent="0.25">
      <c r="I29" s="30"/>
      <c r="J29" s="30"/>
      <c r="L29" s="30"/>
    </row>
    <row r="30" spans="2:16" x14ac:dyDescent="0.25">
      <c r="I30" s="30"/>
      <c r="J30" s="30"/>
      <c r="L30" s="30"/>
    </row>
    <row r="31" spans="2:16" x14ac:dyDescent="0.25">
      <c r="I31" s="30"/>
      <c r="J31" s="30"/>
      <c r="L31" s="30"/>
    </row>
    <row r="32" spans="2:16" x14ac:dyDescent="0.25">
      <c r="G32" s="112"/>
      <c r="I32" s="30"/>
      <c r="J32" s="30"/>
      <c r="L32" s="30"/>
    </row>
    <row r="33" spans="9:12" x14ac:dyDescent="0.25">
      <c r="I33" s="30"/>
      <c r="J33" s="30"/>
      <c r="L33" s="30"/>
    </row>
    <row r="34" spans="9:12" x14ac:dyDescent="0.25">
      <c r="I34" s="30"/>
      <c r="J34" s="30"/>
    </row>
    <row r="35" spans="9:12" x14ac:dyDescent="0.25">
      <c r="I35" s="30"/>
      <c r="J35" s="30"/>
    </row>
    <row r="36" spans="9:12" x14ac:dyDescent="0.25">
      <c r="J36" s="30"/>
    </row>
    <row r="37" spans="9:12" x14ac:dyDescent="0.25">
      <c r="J37" s="30"/>
    </row>
  </sheetData>
  <protectedRanges>
    <protectedRange sqref="B5" name="Keuzemenu"/>
  </protectedRanges>
  <mergeCells count="6">
    <mergeCell ref="B5:B7"/>
    <mergeCell ref="N17:P17"/>
    <mergeCell ref="I5:L5"/>
    <mergeCell ref="I6:J6"/>
    <mergeCell ref="K6:L6"/>
    <mergeCell ref="C5:F5"/>
  </mergeCells>
  <phoneticPr fontId="30" type="noConversion"/>
  <dataValidations disablePrompts="1" count="1">
    <dataValidation type="list" allowBlank="1" showInputMessage="1" showErrorMessage="1" sqref="B5" xr:uid="{D8C8AF74-1214-4008-872D-B2ACEFA7B376}">
      <formula1>$P$2:$P$3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897E-E7FE-4212-A728-E67B64B1FF28}">
  <dimension ref="B1:I27"/>
  <sheetViews>
    <sheetView topLeftCell="B1" workbookViewId="0">
      <selection activeCell="D31" sqref="D31"/>
    </sheetView>
  </sheetViews>
  <sheetFormatPr defaultRowHeight="15" x14ac:dyDescent="0.25"/>
  <cols>
    <col min="2" max="2" width="29.42578125" bestFit="1" customWidth="1"/>
    <col min="3" max="3" width="13.85546875" bestFit="1" customWidth="1"/>
    <col min="4" max="4" width="19.42578125" bestFit="1" customWidth="1"/>
    <col min="5" max="5" width="16.85546875" customWidth="1"/>
    <col min="6" max="6" width="15.7109375" customWidth="1"/>
    <col min="7" max="7" width="20.85546875" customWidth="1"/>
    <col min="8" max="8" width="14.28515625" bestFit="1" customWidth="1"/>
    <col min="9" max="9" width="60.5703125" bestFit="1" customWidth="1"/>
    <col min="12" max="14" width="13.85546875" bestFit="1" customWidth="1"/>
  </cols>
  <sheetData>
    <row r="1" spans="2:9" ht="7.5" customHeight="1" x14ac:dyDescent="0.25"/>
    <row r="2" spans="2:9" ht="18.75" x14ac:dyDescent="0.3">
      <c r="B2" s="4" t="s">
        <v>37</v>
      </c>
    </row>
    <row r="3" spans="2:9" ht="15.75" thickBot="1" x14ac:dyDescent="0.3">
      <c r="D3" s="21"/>
    </row>
    <row r="4" spans="2:9" ht="15.75" thickBot="1" x14ac:dyDescent="0.3">
      <c r="D4" s="21"/>
      <c r="I4" s="100" t="s">
        <v>14</v>
      </c>
    </row>
    <row r="5" spans="2:9" x14ac:dyDescent="0.25">
      <c r="B5" s="64"/>
      <c r="C5" s="192" t="s">
        <v>38</v>
      </c>
      <c r="D5" s="192"/>
      <c r="E5" s="192"/>
      <c r="F5" s="192"/>
      <c r="G5" s="65" t="s">
        <v>39</v>
      </c>
      <c r="I5" s="101" t="s">
        <v>16</v>
      </c>
    </row>
    <row r="6" spans="2:9" x14ac:dyDescent="0.25">
      <c r="B6" s="66" t="s">
        <v>40</v>
      </c>
      <c r="C6" s="122" t="s">
        <v>41</v>
      </c>
      <c r="D6" s="122" t="s">
        <v>42</v>
      </c>
      <c r="E6" s="122" t="s">
        <v>43</v>
      </c>
      <c r="F6" s="122" t="s">
        <v>44</v>
      </c>
      <c r="G6" s="67" t="s">
        <v>45</v>
      </c>
      <c r="I6" s="102" t="s">
        <v>18</v>
      </c>
    </row>
    <row r="7" spans="2:9" x14ac:dyDescent="0.25">
      <c r="B7" s="68" t="s">
        <v>15</v>
      </c>
      <c r="C7" s="104"/>
      <c r="D7" s="126"/>
      <c r="E7" s="129"/>
      <c r="F7" s="129"/>
      <c r="G7" s="164">
        <f>'Profile end users'!E231</f>
        <v>0</v>
      </c>
      <c r="I7" s="103" t="s">
        <v>20</v>
      </c>
    </row>
    <row r="8" spans="2:9" ht="15.75" thickBot="1" x14ac:dyDescent="0.3">
      <c r="B8" s="68" t="s">
        <v>17</v>
      </c>
      <c r="C8" s="104"/>
      <c r="D8" s="126"/>
      <c r="E8" s="129"/>
      <c r="F8" s="129"/>
      <c r="G8" s="164">
        <f>'Profile end users'!E232</f>
        <v>0</v>
      </c>
      <c r="I8" s="134" t="s">
        <v>22</v>
      </c>
    </row>
    <row r="9" spans="2:9" x14ac:dyDescent="0.25">
      <c r="B9" s="68" t="s">
        <v>19</v>
      </c>
      <c r="C9" s="104"/>
      <c r="D9" s="126"/>
      <c r="E9" s="129"/>
      <c r="F9" s="129"/>
      <c r="G9" s="164">
        <f>'Profile end users'!E233</f>
        <v>0</v>
      </c>
    </row>
    <row r="10" spans="2:9" x14ac:dyDescent="0.25">
      <c r="B10" s="68" t="s">
        <v>21</v>
      </c>
      <c r="C10" s="104"/>
      <c r="D10" s="126"/>
      <c r="E10" s="129"/>
      <c r="F10" s="129"/>
      <c r="G10" s="164">
        <f>'Profile end users'!E234</f>
        <v>0</v>
      </c>
    </row>
    <row r="11" spans="2:9" x14ac:dyDescent="0.25">
      <c r="B11" s="68" t="s">
        <v>23</v>
      </c>
      <c r="C11" s="104"/>
      <c r="D11" s="126"/>
      <c r="E11" s="129"/>
      <c r="F11" s="129"/>
      <c r="G11" s="164">
        <f>'Profile end users'!E235</f>
        <v>0</v>
      </c>
    </row>
    <row r="12" spans="2:9" x14ac:dyDescent="0.25">
      <c r="B12" s="68" t="s">
        <v>24</v>
      </c>
      <c r="C12" s="104"/>
      <c r="D12" s="126"/>
      <c r="E12" s="129"/>
      <c r="F12" s="129"/>
      <c r="G12" s="164">
        <f>'Profile end users'!E236</f>
        <v>0</v>
      </c>
    </row>
    <row r="13" spans="2:9" x14ac:dyDescent="0.25">
      <c r="B13" s="68" t="s">
        <v>25</v>
      </c>
      <c r="C13" s="104"/>
      <c r="D13" s="126"/>
      <c r="E13" s="129"/>
      <c r="F13" s="129"/>
      <c r="G13" s="164">
        <f>'Profile end users'!E237</f>
        <v>0</v>
      </c>
    </row>
    <row r="14" spans="2:9" x14ac:dyDescent="0.25">
      <c r="B14" s="68" t="s">
        <v>27</v>
      </c>
      <c r="C14" s="104"/>
      <c r="D14" s="126"/>
      <c r="E14" s="129"/>
      <c r="F14" s="129"/>
      <c r="G14" s="164">
        <f>'Profile end users'!E238</f>
        <v>0</v>
      </c>
    </row>
    <row r="15" spans="2:9" x14ac:dyDescent="0.25">
      <c r="B15" s="68" t="s">
        <v>29</v>
      </c>
      <c r="C15" s="104"/>
      <c r="D15" s="126"/>
      <c r="E15" s="129"/>
      <c r="F15" s="129"/>
      <c r="G15" s="164">
        <f>'Profile end users'!E239</f>
        <v>0</v>
      </c>
    </row>
    <row r="16" spans="2:9" x14ac:dyDescent="0.25">
      <c r="B16" s="68" t="s">
        <v>31</v>
      </c>
      <c r="C16" s="104"/>
      <c r="D16" s="126"/>
      <c r="E16" s="129"/>
      <c r="F16" s="129"/>
      <c r="G16" s="164">
        <f>'Profile end users'!E240</f>
        <v>0</v>
      </c>
    </row>
    <row r="17" spans="2:7" x14ac:dyDescent="0.25">
      <c r="B17" s="68" t="s">
        <v>33</v>
      </c>
      <c r="C17" s="104"/>
      <c r="D17" s="126"/>
      <c r="E17" s="129"/>
      <c r="F17" s="129"/>
      <c r="G17" s="164">
        <f>'Profile end users'!E241</f>
        <v>0</v>
      </c>
    </row>
    <row r="18" spans="2:7" x14ac:dyDescent="0.25">
      <c r="B18" s="68" t="s">
        <v>34</v>
      </c>
      <c r="C18" s="104"/>
      <c r="D18" s="126"/>
      <c r="E18" s="129"/>
      <c r="F18" s="129"/>
      <c r="G18" s="164">
        <f>'Profile end users'!E242</f>
        <v>0</v>
      </c>
    </row>
    <row r="19" spans="2:7" ht="15.75" thickBot="1" x14ac:dyDescent="0.3">
      <c r="B19" s="69"/>
      <c r="C19" s="70"/>
      <c r="D19" s="71"/>
      <c r="E19" s="71"/>
      <c r="F19" s="72" t="s">
        <v>46</v>
      </c>
      <c r="G19" s="73">
        <f>SUM(G7:G18)</f>
        <v>0</v>
      </c>
    </row>
    <row r="20" spans="2:7" x14ac:dyDescent="0.25">
      <c r="C20" s="22"/>
      <c r="F20" s="1"/>
      <c r="G20" s="41"/>
    </row>
    <row r="21" spans="2:7" x14ac:dyDescent="0.25">
      <c r="B21" s="2" t="s">
        <v>36</v>
      </c>
    </row>
    <row r="22" spans="2:7" x14ac:dyDescent="0.25">
      <c r="B22" s="2"/>
    </row>
    <row r="27" spans="2:7" x14ac:dyDescent="0.25">
      <c r="C27" s="21"/>
      <c r="D27" s="21"/>
      <c r="E27" s="21"/>
      <c r="F27" s="21"/>
    </row>
  </sheetData>
  <mergeCells count="1">
    <mergeCell ref="C5:F5"/>
  </mergeCell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69BB-709C-4309-93FD-9E4895E4C3A6}">
  <dimension ref="A1:O212"/>
  <sheetViews>
    <sheetView topLeftCell="A175" workbookViewId="0">
      <selection activeCell="E200" sqref="E200:E211"/>
    </sheetView>
  </sheetViews>
  <sheetFormatPr defaultColWidth="9.140625" defaultRowHeight="15" x14ac:dyDescent="0.25"/>
  <cols>
    <col min="1" max="1" width="28.5703125" customWidth="1"/>
    <col min="2" max="2" width="17.28515625" customWidth="1"/>
    <col min="3" max="3" width="23.140625" bestFit="1" customWidth="1"/>
    <col min="4" max="4" width="24.5703125" customWidth="1"/>
    <col min="5" max="5" width="20.42578125" bestFit="1" customWidth="1"/>
    <col min="6" max="6" width="18.85546875" customWidth="1"/>
    <col min="7" max="7" width="15.28515625" customWidth="1"/>
    <col min="8" max="8" width="14.85546875" bestFit="1" customWidth="1"/>
    <col min="9" max="9" width="31.42578125" bestFit="1" customWidth="1"/>
    <col min="10" max="10" width="13.7109375" bestFit="1" customWidth="1"/>
    <col min="11" max="12" width="12.5703125" bestFit="1" customWidth="1"/>
    <col min="13" max="13" width="16.42578125" bestFit="1" customWidth="1"/>
  </cols>
  <sheetData>
    <row r="1" spans="1:9" ht="21" x14ac:dyDescent="0.35">
      <c r="A1" s="12" t="s">
        <v>47</v>
      </c>
    </row>
    <row r="3" spans="1:9" ht="18.75" x14ac:dyDescent="0.3">
      <c r="A3" s="4" t="s">
        <v>48</v>
      </c>
    </row>
    <row r="4" spans="1:9" s="25" customFormat="1" ht="15.75" x14ac:dyDescent="0.25">
      <c r="A4" t="s">
        <v>49</v>
      </c>
      <c r="B4" t="s">
        <v>50</v>
      </c>
      <c r="C4"/>
      <c r="F4" s="5"/>
    </row>
    <row r="5" spans="1:9" s="25" customFormat="1" ht="15.75" x14ac:dyDescent="0.25">
      <c r="A5" t="s">
        <v>51</v>
      </c>
      <c r="B5" t="s">
        <v>52</v>
      </c>
      <c r="C5"/>
      <c r="F5" s="5"/>
    </row>
    <row r="6" spans="1:9" x14ac:dyDescent="0.25">
      <c r="A6" t="s">
        <v>53</v>
      </c>
      <c r="B6" t="s">
        <v>54</v>
      </c>
    </row>
    <row r="7" spans="1:9" x14ac:dyDescent="0.25">
      <c r="A7" t="s">
        <v>55</v>
      </c>
      <c r="B7" t="s">
        <v>56</v>
      </c>
      <c r="I7" s="5" t="s">
        <v>57</v>
      </c>
    </row>
    <row r="8" spans="1:9" x14ac:dyDescent="0.25">
      <c r="A8" t="s">
        <v>58</v>
      </c>
      <c r="B8" t="s">
        <v>59</v>
      </c>
    </row>
    <row r="9" spans="1:9" x14ac:dyDescent="0.25">
      <c r="B9" t="s">
        <v>60</v>
      </c>
    </row>
    <row r="10" spans="1:9" x14ac:dyDescent="0.25">
      <c r="A10" t="s">
        <v>61</v>
      </c>
      <c r="B10" t="s">
        <v>62</v>
      </c>
    </row>
    <row r="12" spans="1:9" ht="15.75" x14ac:dyDescent="0.25">
      <c r="A12" s="25"/>
      <c r="D12" s="15"/>
    </row>
    <row r="13" spans="1:9" ht="18.75" x14ac:dyDescent="0.3">
      <c r="A13" s="4" t="s">
        <v>49</v>
      </c>
      <c r="B13" s="4" t="str">
        <f>B4</f>
        <v>GTS calculates the total market max. usage for telemetry end users based on OV-exit data received from DSO's</v>
      </c>
      <c r="G13" s="5"/>
    </row>
    <row r="14" spans="1:9" ht="18.75" x14ac:dyDescent="0.3">
      <c r="B14" s="4"/>
    </row>
    <row r="15" spans="1:9" ht="38.25" x14ac:dyDescent="0.25">
      <c r="A15" s="34" t="s">
        <v>63</v>
      </c>
      <c r="B15" s="38" t="s">
        <v>64</v>
      </c>
    </row>
    <row r="16" spans="1:9" x14ac:dyDescent="0.25">
      <c r="A16" s="6" t="s">
        <v>65</v>
      </c>
      <c r="B16" s="128">
        <v>20105530</v>
      </c>
      <c r="C16" s="2"/>
      <c r="D16" s="56"/>
    </row>
    <row r="17" spans="1:7" x14ac:dyDescent="0.25">
      <c r="B17" s="19"/>
      <c r="C17" s="2"/>
      <c r="D17" s="1"/>
    </row>
    <row r="18" spans="1:7" ht="15.75" x14ac:dyDescent="0.25">
      <c r="A18" s="25"/>
      <c r="B18" s="19"/>
      <c r="C18" s="2"/>
      <c r="D18" s="15"/>
    </row>
    <row r="19" spans="1:7" ht="19.5" thickBot="1" x14ac:dyDescent="0.35">
      <c r="A19" s="4" t="s">
        <v>51</v>
      </c>
      <c r="B19" s="4" t="str">
        <f>B5</f>
        <v>GTS calculates the profile factor for each month (revised per 1 january 2023)</v>
      </c>
      <c r="G19" s="5"/>
    </row>
    <row r="20" spans="1:7" ht="15.75" thickBot="1" x14ac:dyDescent="0.3">
      <c r="D20" s="16"/>
    </row>
    <row r="21" spans="1:7" ht="15.75" thickBot="1" x14ac:dyDescent="0.3">
      <c r="A21" s="39" t="s">
        <v>40</v>
      </c>
      <c r="B21" s="123" t="s">
        <v>66</v>
      </c>
      <c r="D21" s="19"/>
      <c r="E21" s="17"/>
    </row>
    <row r="22" spans="1:7" x14ac:dyDescent="0.25">
      <c r="A22" s="18" t="s">
        <v>15</v>
      </c>
      <c r="B22" s="11">
        <v>1</v>
      </c>
      <c r="D22" s="19"/>
      <c r="E22" s="19"/>
    </row>
    <row r="23" spans="1:7" x14ac:dyDescent="0.25">
      <c r="A23" s="18" t="s">
        <v>17</v>
      </c>
      <c r="B23" s="11">
        <v>1</v>
      </c>
      <c r="D23" s="19"/>
      <c r="E23" s="19"/>
    </row>
    <row r="24" spans="1:7" x14ac:dyDescent="0.25">
      <c r="A24" s="18" t="s">
        <v>19</v>
      </c>
      <c r="B24" s="11">
        <v>0.8</v>
      </c>
      <c r="D24" s="19"/>
      <c r="E24" s="19"/>
    </row>
    <row r="25" spans="1:7" x14ac:dyDescent="0.25">
      <c r="A25" s="18" t="s">
        <v>21</v>
      </c>
      <c r="B25" s="11">
        <v>0.7</v>
      </c>
      <c r="D25" s="19"/>
      <c r="E25" s="19"/>
    </row>
    <row r="26" spans="1:7" x14ac:dyDescent="0.25">
      <c r="A26" s="18" t="s">
        <v>23</v>
      </c>
      <c r="B26" s="11">
        <v>0.63</v>
      </c>
      <c r="D26" s="19"/>
      <c r="E26" s="19"/>
    </row>
    <row r="27" spans="1:7" x14ac:dyDescent="0.25">
      <c r="A27" s="18" t="s">
        <v>24</v>
      </c>
      <c r="B27" s="11">
        <v>0.55000000000000004</v>
      </c>
      <c r="D27" s="19"/>
      <c r="E27" s="19"/>
    </row>
    <row r="28" spans="1:7" x14ac:dyDescent="0.25">
      <c r="A28" s="18" t="s">
        <v>25</v>
      </c>
      <c r="B28" s="11">
        <v>0.5</v>
      </c>
      <c r="D28" s="19"/>
      <c r="E28" s="19"/>
    </row>
    <row r="29" spans="1:7" x14ac:dyDescent="0.25">
      <c r="A29" s="18" t="s">
        <v>27</v>
      </c>
      <c r="B29" s="11">
        <v>0.5</v>
      </c>
      <c r="D29" s="19"/>
      <c r="E29" s="19"/>
    </row>
    <row r="30" spans="1:7" x14ac:dyDescent="0.25">
      <c r="A30" s="18" t="s">
        <v>29</v>
      </c>
      <c r="B30" s="11">
        <v>0.56999999999999995</v>
      </c>
      <c r="D30" s="19"/>
      <c r="E30" s="19"/>
    </row>
    <row r="31" spans="1:7" x14ac:dyDescent="0.25">
      <c r="A31" s="18" t="s">
        <v>31</v>
      </c>
      <c r="B31" s="11">
        <v>0.68</v>
      </c>
      <c r="D31" s="19"/>
      <c r="E31" s="19"/>
    </row>
    <row r="32" spans="1:7" x14ac:dyDescent="0.25">
      <c r="A32" s="18" t="s">
        <v>33</v>
      </c>
      <c r="B32" s="11">
        <v>0.8</v>
      </c>
      <c r="D32" s="19"/>
      <c r="E32" s="19"/>
    </row>
    <row r="33" spans="1:12" x14ac:dyDescent="0.25">
      <c r="A33" s="18" t="s">
        <v>34</v>
      </c>
      <c r="B33" s="11">
        <v>1</v>
      </c>
      <c r="E33" s="19"/>
    </row>
    <row r="35" spans="1:12" ht="15.75" x14ac:dyDescent="0.25">
      <c r="A35" s="25"/>
      <c r="D35" s="15"/>
      <c r="J35" s="137"/>
      <c r="K35" s="137"/>
      <c r="L35" s="137"/>
    </row>
    <row r="36" spans="1:12" ht="19.5" thickBot="1" x14ac:dyDescent="0.35">
      <c r="A36" s="4" t="s">
        <v>53</v>
      </c>
      <c r="B36" s="4" t="str">
        <f>B6</f>
        <v>GTS calculates the capacity profile for the whole telemetry end user market</v>
      </c>
      <c r="G36" s="5"/>
      <c r="J36" s="137"/>
      <c r="K36" s="137"/>
      <c r="L36" s="137"/>
    </row>
    <row r="37" spans="1:12" ht="15.75" thickBot="1" x14ac:dyDescent="0.3">
      <c r="C37" s="16"/>
      <c r="J37" s="137"/>
      <c r="K37" s="137"/>
      <c r="L37" s="137"/>
    </row>
    <row r="38" spans="1:12" ht="15.75" thickBot="1" x14ac:dyDescent="0.3">
      <c r="A38" s="39" t="s">
        <v>40</v>
      </c>
      <c r="B38" s="34" t="s">
        <v>67</v>
      </c>
      <c r="C38" s="19"/>
      <c r="D38" s="17"/>
      <c r="J38" s="137"/>
      <c r="K38" s="137"/>
      <c r="L38" s="137"/>
    </row>
    <row r="39" spans="1:12" x14ac:dyDescent="0.25">
      <c r="A39" s="18" t="s">
        <v>15</v>
      </c>
      <c r="B39" s="128">
        <f t="shared" ref="B39:B50" si="0">B22*$B$16</f>
        <v>20105530</v>
      </c>
      <c r="C39" s="19"/>
      <c r="D39" s="19"/>
      <c r="J39" s="137"/>
      <c r="K39" s="137"/>
      <c r="L39" s="137"/>
    </row>
    <row r="40" spans="1:12" x14ac:dyDescent="0.25">
      <c r="A40" s="18" t="s">
        <v>17</v>
      </c>
      <c r="B40" s="128">
        <f t="shared" si="0"/>
        <v>20105530</v>
      </c>
      <c r="C40" s="19"/>
      <c r="D40" s="19"/>
      <c r="J40" s="137"/>
      <c r="K40" s="137"/>
      <c r="L40" s="137"/>
    </row>
    <row r="41" spans="1:12" x14ac:dyDescent="0.25">
      <c r="A41" s="18" t="s">
        <v>19</v>
      </c>
      <c r="B41" s="128">
        <f t="shared" si="0"/>
        <v>16084424</v>
      </c>
      <c r="C41" s="19"/>
      <c r="D41" s="19"/>
      <c r="J41" s="137"/>
      <c r="K41" s="137"/>
      <c r="L41" s="137"/>
    </row>
    <row r="42" spans="1:12" x14ac:dyDescent="0.25">
      <c r="A42" s="18" t="s">
        <v>21</v>
      </c>
      <c r="B42" s="128">
        <f t="shared" si="0"/>
        <v>14073871</v>
      </c>
      <c r="C42" s="19"/>
      <c r="D42" s="19"/>
      <c r="J42" s="137"/>
      <c r="K42" s="137"/>
      <c r="L42" s="137"/>
    </row>
    <row r="43" spans="1:12" x14ac:dyDescent="0.25">
      <c r="A43" s="18" t="s">
        <v>23</v>
      </c>
      <c r="B43" s="128">
        <f>B26*$B$16</f>
        <v>12666483.9</v>
      </c>
      <c r="C43" s="19"/>
      <c r="D43" s="19"/>
      <c r="J43" s="137"/>
      <c r="K43" s="137"/>
      <c r="L43" s="137"/>
    </row>
    <row r="44" spans="1:12" x14ac:dyDescent="0.25">
      <c r="A44" s="18" t="s">
        <v>24</v>
      </c>
      <c r="B44" s="128">
        <f t="shared" si="0"/>
        <v>11058041.5</v>
      </c>
      <c r="C44" s="19"/>
      <c r="D44" s="19"/>
      <c r="J44" s="137"/>
      <c r="K44" s="137"/>
      <c r="L44" s="137"/>
    </row>
    <row r="45" spans="1:12" x14ac:dyDescent="0.25">
      <c r="A45" s="18" t="s">
        <v>25</v>
      </c>
      <c r="B45" s="128">
        <f t="shared" si="0"/>
        <v>10052765</v>
      </c>
      <c r="C45" s="19"/>
      <c r="D45" s="19"/>
      <c r="J45" s="137"/>
      <c r="K45" s="137"/>
      <c r="L45" s="137"/>
    </row>
    <row r="46" spans="1:12" x14ac:dyDescent="0.25">
      <c r="A46" s="18" t="s">
        <v>27</v>
      </c>
      <c r="B46" s="128">
        <f t="shared" si="0"/>
        <v>10052765</v>
      </c>
      <c r="C46" s="19"/>
      <c r="D46" s="19"/>
      <c r="J46" s="137"/>
      <c r="K46" s="137"/>
      <c r="L46" s="137"/>
    </row>
    <row r="47" spans="1:12" x14ac:dyDescent="0.25">
      <c r="A47" s="18" t="s">
        <v>29</v>
      </c>
      <c r="B47" s="128">
        <f t="shared" si="0"/>
        <v>11460152.1</v>
      </c>
      <c r="C47" s="19"/>
      <c r="D47" s="19"/>
    </row>
    <row r="48" spans="1:12" x14ac:dyDescent="0.25">
      <c r="A48" s="18" t="s">
        <v>31</v>
      </c>
      <c r="B48" s="128">
        <f t="shared" si="0"/>
        <v>13671760.4</v>
      </c>
      <c r="C48" s="19"/>
      <c r="D48" s="19"/>
    </row>
    <row r="49" spans="1:7" x14ac:dyDescent="0.25">
      <c r="A49" s="18" t="s">
        <v>33</v>
      </c>
      <c r="B49" s="128">
        <f t="shared" si="0"/>
        <v>16084424</v>
      </c>
      <c r="C49" s="19"/>
      <c r="D49" s="19"/>
    </row>
    <row r="50" spans="1:7" x14ac:dyDescent="0.25">
      <c r="A50" s="18" t="s">
        <v>34</v>
      </c>
      <c r="B50" s="128">
        <f t="shared" si="0"/>
        <v>20105530</v>
      </c>
      <c r="D50" s="19"/>
    </row>
    <row r="52" spans="1:7" ht="15.75" x14ac:dyDescent="0.25">
      <c r="A52" s="25"/>
      <c r="D52" s="15"/>
    </row>
    <row r="53" spans="1:7" ht="18.75" x14ac:dyDescent="0.3">
      <c r="A53" s="4" t="s">
        <v>55</v>
      </c>
      <c r="B53" s="4" t="str">
        <f>B7</f>
        <v>Based on the total market capacity profile, GTS determines the optimal conversion to standard products: Year, Quarter and Month products</v>
      </c>
      <c r="G53" s="5"/>
    </row>
    <row r="54" spans="1:7" x14ac:dyDescent="0.25">
      <c r="C54" s="9"/>
      <c r="D54" s="9"/>
      <c r="E54" s="9"/>
      <c r="F54" s="9"/>
    </row>
    <row r="55" spans="1:7" x14ac:dyDescent="0.25">
      <c r="A55" s="40" t="s">
        <v>40</v>
      </c>
      <c r="B55" s="34" t="s">
        <v>68</v>
      </c>
      <c r="C55" s="58" t="s">
        <v>69</v>
      </c>
      <c r="D55" s="58" t="s">
        <v>70</v>
      </c>
      <c r="E55" s="58" t="s">
        <v>71</v>
      </c>
      <c r="F55" s="59" t="s">
        <v>72</v>
      </c>
    </row>
    <row r="56" spans="1:7" x14ac:dyDescent="0.25">
      <c r="A56" s="34"/>
      <c r="B56" s="42" t="s">
        <v>1</v>
      </c>
      <c r="C56" s="42" t="s">
        <v>1</v>
      </c>
      <c r="D56" s="42" t="s">
        <v>1</v>
      </c>
      <c r="E56" s="42" t="s">
        <v>1</v>
      </c>
      <c r="F56" s="42" t="s">
        <v>1</v>
      </c>
    </row>
    <row r="57" spans="1:7" x14ac:dyDescent="0.25">
      <c r="A57" s="18" t="s">
        <v>15</v>
      </c>
      <c r="B57" s="128">
        <f t="shared" ref="B57:B68" si="1">B39</f>
        <v>20105530</v>
      </c>
      <c r="C57" s="128">
        <v>12666483.9</v>
      </c>
      <c r="D57" s="128">
        <v>3417940.0999999996</v>
      </c>
      <c r="E57" s="128">
        <v>4021106</v>
      </c>
      <c r="F57" s="128">
        <f>C57+D57+E57</f>
        <v>20105530</v>
      </c>
      <c r="G57" s="21"/>
    </row>
    <row r="58" spans="1:7" x14ac:dyDescent="0.25">
      <c r="A58" s="18" t="s">
        <v>17</v>
      </c>
      <c r="B58" s="128">
        <f t="shared" si="1"/>
        <v>20105530</v>
      </c>
      <c r="C58" s="128">
        <v>12666483.9</v>
      </c>
      <c r="D58" s="128">
        <v>3417940.0999999996</v>
      </c>
      <c r="E58" s="128">
        <v>4021106</v>
      </c>
      <c r="F58" s="128">
        <f t="shared" ref="F58:F68" si="2">C58+D58+E58</f>
        <v>20105530</v>
      </c>
      <c r="G58" s="21"/>
    </row>
    <row r="59" spans="1:7" x14ac:dyDescent="0.25">
      <c r="A59" s="18" t="s">
        <v>19</v>
      </c>
      <c r="B59" s="128">
        <f t="shared" si="1"/>
        <v>16084424</v>
      </c>
      <c r="C59" s="128">
        <v>12666483.9</v>
      </c>
      <c r="D59" s="128">
        <v>3417940.0999999996</v>
      </c>
      <c r="E59" s="128">
        <v>0</v>
      </c>
      <c r="F59" s="128">
        <f t="shared" si="2"/>
        <v>16084424</v>
      </c>
      <c r="G59" s="21"/>
    </row>
    <row r="60" spans="1:7" x14ac:dyDescent="0.25">
      <c r="A60" s="18" t="s">
        <v>21</v>
      </c>
      <c r="B60" s="128">
        <f t="shared" si="1"/>
        <v>14073871</v>
      </c>
      <c r="C60" s="128">
        <v>12666483.9</v>
      </c>
      <c r="D60" s="128">
        <v>0</v>
      </c>
      <c r="E60" s="128">
        <v>1407387.0999999996</v>
      </c>
      <c r="F60" s="128">
        <f t="shared" si="2"/>
        <v>14073871</v>
      </c>
      <c r="G60" s="21"/>
    </row>
    <row r="61" spans="1:7" x14ac:dyDescent="0.25">
      <c r="A61" s="18" t="s">
        <v>23</v>
      </c>
      <c r="B61" s="128">
        <f t="shared" si="1"/>
        <v>12666483.9</v>
      </c>
      <c r="C61" s="128">
        <v>12666483.9</v>
      </c>
      <c r="D61" s="128">
        <v>0</v>
      </c>
      <c r="E61" s="128">
        <v>0</v>
      </c>
      <c r="F61" s="128">
        <f t="shared" si="2"/>
        <v>12666483.9</v>
      </c>
      <c r="G61" s="21"/>
    </row>
    <row r="62" spans="1:7" x14ac:dyDescent="0.25">
      <c r="A62" s="18" t="s">
        <v>24</v>
      </c>
      <c r="B62" s="128">
        <f t="shared" si="1"/>
        <v>11058041.5</v>
      </c>
      <c r="C62" s="128">
        <v>12666483.9</v>
      </c>
      <c r="D62" s="128">
        <v>0</v>
      </c>
      <c r="E62" s="128">
        <v>0</v>
      </c>
      <c r="F62" s="128">
        <f t="shared" si="2"/>
        <v>12666483.9</v>
      </c>
      <c r="G62" s="21"/>
    </row>
    <row r="63" spans="1:7" x14ac:dyDescent="0.25">
      <c r="A63" s="18" t="s">
        <v>25</v>
      </c>
      <c r="B63" s="128">
        <f t="shared" si="1"/>
        <v>10052765</v>
      </c>
      <c r="C63" s="128">
        <v>12666483.9</v>
      </c>
      <c r="D63" s="128">
        <v>0</v>
      </c>
      <c r="E63" s="128">
        <v>0</v>
      </c>
      <c r="F63" s="128">
        <f t="shared" si="2"/>
        <v>12666483.9</v>
      </c>
      <c r="G63" s="21"/>
    </row>
    <row r="64" spans="1:7" x14ac:dyDescent="0.25">
      <c r="A64" s="18" t="s">
        <v>27</v>
      </c>
      <c r="B64" s="128">
        <f t="shared" si="1"/>
        <v>10052765</v>
      </c>
      <c r="C64" s="128">
        <v>12666483.9</v>
      </c>
      <c r="D64" s="128">
        <v>0</v>
      </c>
      <c r="E64" s="128">
        <v>0</v>
      </c>
      <c r="F64" s="128">
        <f t="shared" si="2"/>
        <v>12666483.9</v>
      </c>
      <c r="G64" s="21"/>
    </row>
    <row r="65" spans="1:9" x14ac:dyDescent="0.25">
      <c r="A65" s="18" t="s">
        <v>29</v>
      </c>
      <c r="B65" s="128">
        <f t="shared" si="1"/>
        <v>11460152.1</v>
      </c>
      <c r="C65" s="128">
        <v>12666483.9</v>
      </c>
      <c r="D65" s="128">
        <v>0</v>
      </c>
      <c r="E65" s="128">
        <v>0</v>
      </c>
      <c r="F65" s="128">
        <f t="shared" si="2"/>
        <v>12666483.9</v>
      </c>
      <c r="G65" s="21"/>
    </row>
    <row r="66" spans="1:9" x14ac:dyDescent="0.25">
      <c r="A66" s="18" t="s">
        <v>31</v>
      </c>
      <c r="B66" s="128">
        <f t="shared" si="1"/>
        <v>13671760.4</v>
      </c>
      <c r="C66" s="128">
        <v>12666483.9</v>
      </c>
      <c r="D66" s="128">
        <v>1005276.5</v>
      </c>
      <c r="E66" s="128">
        <v>0</v>
      </c>
      <c r="F66" s="128">
        <f t="shared" si="2"/>
        <v>13671760.4</v>
      </c>
      <c r="G66" s="21"/>
    </row>
    <row r="67" spans="1:9" x14ac:dyDescent="0.25">
      <c r="A67" s="18" t="s">
        <v>33</v>
      </c>
      <c r="B67" s="128">
        <f t="shared" si="1"/>
        <v>16084424</v>
      </c>
      <c r="C67" s="128">
        <v>12666483.9</v>
      </c>
      <c r="D67" s="128">
        <v>1005276.5</v>
      </c>
      <c r="E67" s="128">
        <v>2412663.5999999996</v>
      </c>
      <c r="F67" s="128">
        <f t="shared" si="2"/>
        <v>16084424</v>
      </c>
      <c r="G67" s="21"/>
    </row>
    <row r="68" spans="1:9" x14ac:dyDescent="0.25">
      <c r="A68" s="18" t="s">
        <v>34</v>
      </c>
      <c r="B68" s="128">
        <f t="shared" si="1"/>
        <v>20105530</v>
      </c>
      <c r="C68" s="128">
        <v>12666483.9</v>
      </c>
      <c r="D68" s="128">
        <v>1005276.5</v>
      </c>
      <c r="E68" s="128">
        <v>6433769.5999999996</v>
      </c>
      <c r="F68" s="128">
        <f t="shared" si="2"/>
        <v>20105530</v>
      </c>
      <c r="G68" s="21"/>
    </row>
    <row r="70" spans="1:9" ht="15.75" x14ac:dyDescent="0.25">
      <c r="A70" s="25"/>
      <c r="D70" s="15"/>
    </row>
    <row r="71" spans="1:9" ht="19.5" thickBot="1" x14ac:dyDescent="0.35">
      <c r="A71" s="4" t="s">
        <v>58</v>
      </c>
      <c r="B71" s="4" t="str">
        <f>B8</f>
        <v>GTS calculates which part of the capacity will be converted to a Year product, which part will be converted to a Quarter product and which part will be converted to a Month product</v>
      </c>
      <c r="G71" s="5"/>
    </row>
    <row r="72" spans="1:9" ht="19.5" thickBot="1" x14ac:dyDescent="0.35">
      <c r="B72" s="4" t="str">
        <f>B9</f>
        <v>The result is expressed in the Split factors and Booking factor</v>
      </c>
      <c r="D72" s="16"/>
    </row>
    <row r="74" spans="1:9" x14ac:dyDescent="0.25">
      <c r="A74" s="40" t="s">
        <v>40</v>
      </c>
      <c r="B74" s="34"/>
      <c r="C74" s="193" t="s">
        <v>73</v>
      </c>
      <c r="D74" s="194"/>
      <c r="E74" s="194"/>
      <c r="F74" s="57"/>
      <c r="G74" s="6"/>
      <c r="H74" s="43" t="s">
        <v>74</v>
      </c>
    </row>
    <row r="75" spans="1:9" x14ac:dyDescent="0.25">
      <c r="A75" s="34"/>
      <c r="B75" s="34"/>
      <c r="C75" s="37" t="s">
        <v>75</v>
      </c>
      <c r="D75" s="37" t="s">
        <v>76</v>
      </c>
      <c r="E75" s="37" t="s">
        <v>40</v>
      </c>
      <c r="F75" s="42" t="s">
        <v>35</v>
      </c>
      <c r="G75" s="6"/>
      <c r="H75" s="6"/>
    </row>
    <row r="76" spans="1:9" x14ac:dyDescent="0.25">
      <c r="A76" s="18" t="s">
        <v>15</v>
      </c>
      <c r="B76" s="6"/>
      <c r="C76" s="82">
        <f>C57/F57</f>
        <v>0.63</v>
      </c>
      <c r="D76" s="82">
        <f t="shared" ref="D76:D87" si="3">D57/F57</f>
        <v>0.16999999999999998</v>
      </c>
      <c r="E76" s="82">
        <f t="shared" ref="E76:E87" si="4">E57/F57</f>
        <v>0.2</v>
      </c>
      <c r="F76" s="82">
        <f>SUM(C76:E76)</f>
        <v>1</v>
      </c>
      <c r="G76" s="6"/>
      <c r="H76" s="83">
        <f t="shared" ref="H76:H87" si="5">F57/B57</f>
        <v>1</v>
      </c>
      <c r="I76" s="140"/>
    </row>
    <row r="77" spans="1:9" x14ac:dyDescent="0.25">
      <c r="A77" s="18" t="s">
        <v>17</v>
      </c>
      <c r="B77" s="6"/>
      <c r="C77" s="82">
        <f t="shared" ref="C77:C87" si="6">C58/F58</f>
        <v>0.63</v>
      </c>
      <c r="D77" s="82">
        <f t="shared" si="3"/>
        <v>0.16999999999999998</v>
      </c>
      <c r="E77" s="82">
        <f t="shared" si="4"/>
        <v>0.2</v>
      </c>
      <c r="F77" s="82">
        <f t="shared" ref="F77:F87" si="7">SUM(C77:E77)</f>
        <v>1</v>
      </c>
      <c r="G77" s="6"/>
      <c r="H77" s="83">
        <f t="shared" si="5"/>
        <v>1</v>
      </c>
      <c r="I77" s="140"/>
    </row>
    <row r="78" spans="1:9" x14ac:dyDescent="0.25">
      <c r="A78" s="18" t="s">
        <v>19</v>
      </c>
      <c r="B78" s="6"/>
      <c r="C78" s="82">
        <f t="shared" si="6"/>
        <v>0.78749999999999998</v>
      </c>
      <c r="D78" s="82">
        <f t="shared" si="3"/>
        <v>0.21249999999999997</v>
      </c>
      <c r="E78" s="82">
        <f t="shared" si="4"/>
        <v>0</v>
      </c>
      <c r="F78" s="82">
        <f t="shared" si="7"/>
        <v>1</v>
      </c>
      <c r="G78" s="6"/>
      <c r="H78" s="83">
        <f t="shared" si="5"/>
        <v>1</v>
      </c>
      <c r="I78" s="140"/>
    </row>
    <row r="79" spans="1:9" x14ac:dyDescent="0.25">
      <c r="A79" s="18" t="s">
        <v>21</v>
      </c>
      <c r="B79" s="6"/>
      <c r="C79" s="82">
        <f t="shared" si="6"/>
        <v>0.9</v>
      </c>
      <c r="D79" s="82">
        <f t="shared" si="3"/>
        <v>0</v>
      </c>
      <c r="E79" s="82">
        <f t="shared" si="4"/>
        <v>9.9999999999999978E-2</v>
      </c>
      <c r="F79" s="82">
        <f t="shared" si="7"/>
        <v>1</v>
      </c>
      <c r="G79" s="6"/>
      <c r="H79" s="83">
        <f t="shared" si="5"/>
        <v>1</v>
      </c>
      <c r="I79" s="140"/>
    </row>
    <row r="80" spans="1:9" x14ac:dyDescent="0.25">
      <c r="A80" s="18" t="s">
        <v>23</v>
      </c>
      <c r="B80" s="6"/>
      <c r="C80" s="82">
        <f t="shared" si="6"/>
        <v>1</v>
      </c>
      <c r="D80" s="82">
        <f t="shared" si="3"/>
        <v>0</v>
      </c>
      <c r="E80" s="82">
        <f t="shared" si="4"/>
        <v>0</v>
      </c>
      <c r="F80" s="82">
        <f t="shared" si="7"/>
        <v>1</v>
      </c>
      <c r="G80" s="6"/>
      <c r="H80" s="83">
        <f t="shared" si="5"/>
        <v>1</v>
      </c>
      <c r="I80" s="140"/>
    </row>
    <row r="81" spans="1:9" x14ac:dyDescent="0.25">
      <c r="A81" s="18" t="s">
        <v>24</v>
      </c>
      <c r="B81" s="6"/>
      <c r="C81" s="82">
        <f t="shared" si="6"/>
        <v>1</v>
      </c>
      <c r="D81" s="82">
        <f t="shared" si="3"/>
        <v>0</v>
      </c>
      <c r="E81" s="82">
        <f t="shared" si="4"/>
        <v>0</v>
      </c>
      <c r="F81" s="82">
        <f t="shared" si="7"/>
        <v>1</v>
      </c>
      <c r="G81" s="6"/>
      <c r="H81" s="83">
        <f t="shared" si="5"/>
        <v>1.1454545454545455</v>
      </c>
      <c r="I81" s="140"/>
    </row>
    <row r="82" spans="1:9" x14ac:dyDescent="0.25">
      <c r="A82" s="18" t="s">
        <v>25</v>
      </c>
      <c r="B82" s="6"/>
      <c r="C82" s="82">
        <f t="shared" si="6"/>
        <v>1</v>
      </c>
      <c r="D82" s="82">
        <f t="shared" si="3"/>
        <v>0</v>
      </c>
      <c r="E82" s="82">
        <f t="shared" si="4"/>
        <v>0</v>
      </c>
      <c r="F82" s="82">
        <f t="shared" si="7"/>
        <v>1</v>
      </c>
      <c r="G82" s="6"/>
      <c r="H82" s="83">
        <f t="shared" si="5"/>
        <v>1.26</v>
      </c>
      <c r="I82" s="140"/>
    </row>
    <row r="83" spans="1:9" x14ac:dyDescent="0.25">
      <c r="A83" s="18" t="s">
        <v>27</v>
      </c>
      <c r="B83" s="6"/>
      <c r="C83" s="82">
        <f t="shared" si="6"/>
        <v>1</v>
      </c>
      <c r="D83" s="82">
        <f t="shared" si="3"/>
        <v>0</v>
      </c>
      <c r="E83" s="82">
        <f t="shared" si="4"/>
        <v>0</v>
      </c>
      <c r="F83" s="82">
        <f t="shared" si="7"/>
        <v>1</v>
      </c>
      <c r="G83" s="6"/>
      <c r="H83" s="83">
        <f t="shared" si="5"/>
        <v>1.26</v>
      </c>
      <c r="I83" s="140"/>
    </row>
    <row r="84" spans="1:9" x14ac:dyDescent="0.25">
      <c r="A84" s="18" t="s">
        <v>29</v>
      </c>
      <c r="B84" s="6"/>
      <c r="C84" s="82">
        <f t="shared" si="6"/>
        <v>1</v>
      </c>
      <c r="D84" s="82">
        <f t="shared" si="3"/>
        <v>0</v>
      </c>
      <c r="E84" s="82">
        <f t="shared" si="4"/>
        <v>0</v>
      </c>
      <c r="F84" s="82">
        <f t="shared" si="7"/>
        <v>1</v>
      </c>
      <c r="G84" s="6"/>
      <c r="H84" s="83">
        <f t="shared" si="5"/>
        <v>1.1052631578947369</v>
      </c>
      <c r="I84" s="140"/>
    </row>
    <row r="85" spans="1:9" x14ac:dyDescent="0.25">
      <c r="A85" s="18" t="s">
        <v>31</v>
      </c>
      <c r="B85" s="6"/>
      <c r="C85" s="82">
        <f t="shared" si="6"/>
        <v>0.92647058823529416</v>
      </c>
      <c r="D85" s="82">
        <f t="shared" si="3"/>
        <v>7.3529411764705885E-2</v>
      </c>
      <c r="E85" s="82">
        <f t="shared" si="4"/>
        <v>0</v>
      </c>
      <c r="F85" s="82">
        <f t="shared" si="7"/>
        <v>1</v>
      </c>
      <c r="G85" s="6"/>
      <c r="H85" s="83">
        <f t="shared" si="5"/>
        <v>1</v>
      </c>
      <c r="I85" s="140"/>
    </row>
    <row r="86" spans="1:9" x14ac:dyDescent="0.25">
      <c r="A86" s="18" t="s">
        <v>33</v>
      </c>
      <c r="B86" s="6"/>
      <c r="C86" s="82">
        <f t="shared" si="6"/>
        <v>0.78749999999999998</v>
      </c>
      <c r="D86" s="82">
        <f t="shared" si="3"/>
        <v>6.25E-2</v>
      </c>
      <c r="E86" s="82">
        <f t="shared" si="4"/>
        <v>0.14999999999999997</v>
      </c>
      <c r="F86" s="82">
        <f t="shared" si="7"/>
        <v>1</v>
      </c>
      <c r="G86" s="6"/>
      <c r="H86" s="83">
        <f t="shared" si="5"/>
        <v>1</v>
      </c>
      <c r="I86" s="140"/>
    </row>
    <row r="87" spans="1:9" x14ac:dyDescent="0.25">
      <c r="A87" s="18" t="s">
        <v>34</v>
      </c>
      <c r="B87" s="6"/>
      <c r="C87" s="82">
        <f t="shared" si="6"/>
        <v>0.63</v>
      </c>
      <c r="D87" s="82">
        <f t="shared" si="3"/>
        <v>0.05</v>
      </c>
      <c r="E87" s="82">
        <f t="shared" si="4"/>
        <v>0.32</v>
      </c>
      <c r="F87" s="82">
        <f t="shared" si="7"/>
        <v>1</v>
      </c>
      <c r="G87" s="6"/>
      <c r="H87" s="83">
        <f t="shared" si="5"/>
        <v>1</v>
      </c>
      <c r="I87" s="140"/>
    </row>
    <row r="88" spans="1:9" x14ac:dyDescent="0.25">
      <c r="C88" s="50" t="s">
        <v>77</v>
      </c>
    </row>
    <row r="89" spans="1:9" x14ac:dyDescent="0.25">
      <c r="H89" s="149"/>
    </row>
    <row r="90" spans="1:9" ht="18.75" x14ac:dyDescent="0.3">
      <c r="A90" s="4" t="s">
        <v>61</v>
      </c>
      <c r="B90" s="4" t="str">
        <f>B10</f>
        <v>GTS calculates the plan capacity for telemetry end users</v>
      </c>
      <c r="H90" s="149"/>
    </row>
    <row r="91" spans="1:9" x14ac:dyDescent="0.25">
      <c r="H91" s="150"/>
    </row>
    <row r="92" spans="1:9" ht="17.25" x14ac:dyDescent="0.25">
      <c r="C92" s="6" t="s">
        <v>78</v>
      </c>
      <c r="D92" s="47" t="s">
        <v>1</v>
      </c>
    </row>
    <row r="93" spans="1:9" x14ac:dyDescent="0.25">
      <c r="A93" s="48" t="s">
        <v>79</v>
      </c>
      <c r="B93" s="6"/>
      <c r="C93" s="49">
        <v>2000000</v>
      </c>
      <c r="D93" s="49">
        <f>C93*35.17/3.6</f>
        <v>19538888.888888888</v>
      </c>
      <c r="F93" s="56"/>
    </row>
    <row r="96" spans="1:9" s="23" customFormat="1" x14ac:dyDescent="0.25"/>
    <row r="97" spans="1:9" ht="21" x14ac:dyDescent="0.35">
      <c r="A97" s="12"/>
    </row>
    <row r="98" spans="1:9" ht="18.75" x14ac:dyDescent="0.3">
      <c r="A98" s="4"/>
    </row>
    <row r="99" spans="1:9" ht="18.75" x14ac:dyDescent="0.3">
      <c r="A99" s="4" t="s">
        <v>80</v>
      </c>
    </row>
    <row r="100" spans="1:9" s="25" customFormat="1" ht="15.75" x14ac:dyDescent="0.25">
      <c r="A100" t="s">
        <v>49</v>
      </c>
      <c r="B100" t="s">
        <v>81</v>
      </c>
      <c r="F100" s="5"/>
    </row>
    <row r="101" spans="1:9" s="25" customFormat="1" ht="15.75" x14ac:dyDescent="0.25">
      <c r="A101" t="s">
        <v>51</v>
      </c>
      <c r="B101" t="s">
        <v>82</v>
      </c>
      <c r="F101" s="5"/>
    </row>
    <row r="102" spans="1:9" s="25" customFormat="1" ht="15.75" x14ac:dyDescent="0.25">
      <c r="A102" t="s">
        <v>53</v>
      </c>
      <c r="B102" t="s">
        <v>83</v>
      </c>
      <c r="F102" s="5"/>
    </row>
    <row r="103" spans="1:9" x14ac:dyDescent="0.25">
      <c r="A103" t="s">
        <v>55</v>
      </c>
      <c r="B103" t="s">
        <v>84</v>
      </c>
    </row>
    <row r="104" spans="1:9" x14ac:dyDescent="0.25">
      <c r="A104" t="s">
        <v>58</v>
      </c>
      <c r="B104" t="s">
        <v>85</v>
      </c>
      <c r="I104" s="5"/>
    </row>
    <row r="105" spans="1:9" x14ac:dyDescent="0.25">
      <c r="B105" t="s">
        <v>86</v>
      </c>
      <c r="I105" s="5"/>
    </row>
    <row r="106" spans="1:9" x14ac:dyDescent="0.25">
      <c r="A106" t="s">
        <v>61</v>
      </c>
      <c r="B106" t="s">
        <v>87</v>
      </c>
    </row>
    <row r="108" spans="1:9" ht="15.75" x14ac:dyDescent="0.25">
      <c r="A108" s="25"/>
    </row>
    <row r="109" spans="1:9" ht="19.5" thickBot="1" x14ac:dyDescent="0.35">
      <c r="A109" s="4" t="s">
        <v>49</v>
      </c>
      <c r="B109" s="4" t="str">
        <f>B100</f>
        <v>GTS calculates each month the total market max. usage for telemetry end users based on OV-exit data received from DSO's</v>
      </c>
      <c r="G109" s="5"/>
    </row>
    <row r="110" spans="1:9" ht="15.75" thickBot="1" x14ac:dyDescent="0.3">
      <c r="C110" s="16"/>
    </row>
    <row r="111" spans="1:9" x14ac:dyDescent="0.25">
      <c r="A111" s="39" t="s">
        <v>40</v>
      </c>
      <c r="B111" s="34" t="s">
        <v>67</v>
      </c>
      <c r="C111" s="19"/>
      <c r="D111" s="31" t="s">
        <v>88</v>
      </c>
    </row>
    <row r="112" spans="1:9" x14ac:dyDescent="0.25">
      <c r="A112" s="18" t="s">
        <v>15</v>
      </c>
      <c r="B112" s="171">
        <v>20325271</v>
      </c>
      <c r="C112" s="19"/>
      <c r="D112" s="63" t="s">
        <v>89</v>
      </c>
    </row>
    <row r="113" spans="1:7" x14ac:dyDescent="0.25">
      <c r="A113" s="18" t="s">
        <v>17</v>
      </c>
      <c r="B113" s="171">
        <v>19522222</v>
      </c>
      <c r="C113" s="19"/>
      <c r="D113" s="174" t="s">
        <v>90</v>
      </c>
    </row>
    <row r="114" spans="1:7" x14ac:dyDescent="0.25">
      <c r="A114" s="18" t="s">
        <v>19</v>
      </c>
      <c r="B114" s="171">
        <v>19527181</v>
      </c>
      <c r="C114" s="19"/>
      <c r="D114" s="19"/>
    </row>
    <row r="115" spans="1:7" x14ac:dyDescent="0.25">
      <c r="A115" s="18" t="s">
        <v>21</v>
      </c>
      <c r="B115" s="171">
        <v>19498056</v>
      </c>
      <c r="C115" s="19"/>
      <c r="D115" s="19"/>
    </row>
    <row r="116" spans="1:7" x14ac:dyDescent="0.25">
      <c r="A116" s="18" t="s">
        <v>23</v>
      </c>
      <c r="B116" s="171">
        <v>19454682</v>
      </c>
      <c r="C116" s="19"/>
      <c r="D116" s="19"/>
    </row>
    <row r="117" spans="1:7" x14ac:dyDescent="0.25">
      <c r="A117" s="18" t="s">
        <v>24</v>
      </c>
      <c r="B117" s="171">
        <v>19408857</v>
      </c>
      <c r="C117" s="19"/>
      <c r="D117" s="19"/>
    </row>
    <row r="118" spans="1:7" x14ac:dyDescent="0.25">
      <c r="A118" s="18" t="s">
        <v>25</v>
      </c>
      <c r="B118" s="171">
        <v>19391156</v>
      </c>
      <c r="C118" s="19"/>
      <c r="D118" s="19"/>
    </row>
    <row r="119" spans="1:7" x14ac:dyDescent="0.25">
      <c r="A119" s="18" t="s">
        <v>27</v>
      </c>
      <c r="B119" s="171">
        <v>19392507</v>
      </c>
      <c r="C119" s="19"/>
      <c r="D119" s="19"/>
    </row>
    <row r="120" spans="1:7" x14ac:dyDescent="0.25">
      <c r="A120" s="18" t="s">
        <v>29</v>
      </c>
      <c r="B120" s="171">
        <v>19365277</v>
      </c>
      <c r="C120" s="19"/>
      <c r="D120" s="19"/>
    </row>
    <row r="121" spans="1:7" x14ac:dyDescent="0.25">
      <c r="A121" s="18" t="s">
        <v>31</v>
      </c>
      <c r="B121" s="171">
        <v>19388138</v>
      </c>
      <c r="C121" s="19"/>
      <c r="D121" s="19"/>
    </row>
    <row r="122" spans="1:7" x14ac:dyDescent="0.25">
      <c r="A122" s="18" t="s">
        <v>33</v>
      </c>
      <c r="B122" s="171">
        <v>19382289</v>
      </c>
      <c r="C122" s="19"/>
      <c r="D122" s="19"/>
    </row>
    <row r="123" spans="1:7" x14ac:dyDescent="0.25">
      <c r="A123" s="18" t="s">
        <v>34</v>
      </c>
      <c r="B123" s="171">
        <v>19402853</v>
      </c>
      <c r="D123" s="19"/>
    </row>
    <row r="125" spans="1:7" ht="15.75" x14ac:dyDescent="0.25">
      <c r="A125" s="25"/>
    </row>
    <row r="126" spans="1:7" ht="18.75" x14ac:dyDescent="0.3">
      <c r="A126" s="4" t="s">
        <v>51</v>
      </c>
      <c r="B126" s="4" t="str">
        <f>B101</f>
        <v>GTS calculates each month a new Fit factor : Plan capacity telemetry end users / Sum of max. usage telemetry end users</v>
      </c>
      <c r="G126" s="5"/>
    </row>
    <row r="128" spans="1:7" x14ac:dyDescent="0.25">
      <c r="A128" s="39" t="s">
        <v>40</v>
      </c>
      <c r="B128" s="46" t="s">
        <v>91</v>
      </c>
    </row>
    <row r="129" spans="1:4" x14ac:dyDescent="0.25">
      <c r="A129" s="18" t="s">
        <v>15</v>
      </c>
      <c r="B129" s="173">
        <f t="shared" ref="B129:B136" si="8">ROUND($D$93/B112,2)</f>
        <v>0.96</v>
      </c>
      <c r="D129" s="31" t="s">
        <v>88</v>
      </c>
    </row>
    <row r="130" spans="1:4" ht="15" customHeight="1" x14ac:dyDescent="0.25">
      <c r="A130" s="18" t="s">
        <v>17</v>
      </c>
      <c r="B130" s="173">
        <f>ROUND($D$93/B113,2)</f>
        <v>1</v>
      </c>
      <c r="D130" s="63" t="s">
        <v>89</v>
      </c>
    </row>
    <row r="131" spans="1:4" x14ac:dyDescent="0.25">
      <c r="A131" s="18" t="s">
        <v>19</v>
      </c>
      <c r="B131" s="173">
        <f>ROUND($D$93/B114,2)</f>
        <v>1</v>
      </c>
      <c r="D131" s="174" t="s">
        <v>90</v>
      </c>
    </row>
    <row r="132" spans="1:4" x14ac:dyDescent="0.25">
      <c r="A132" s="18" t="s">
        <v>21</v>
      </c>
      <c r="B132" s="173">
        <f>ROUND($D$93/B115,2)</f>
        <v>1</v>
      </c>
    </row>
    <row r="133" spans="1:4" x14ac:dyDescent="0.25">
      <c r="A133" s="18" t="s">
        <v>23</v>
      </c>
      <c r="B133" s="173">
        <f>ROUND($D$93/B116,2)</f>
        <v>1</v>
      </c>
    </row>
    <row r="134" spans="1:4" x14ac:dyDescent="0.25">
      <c r="A134" s="18" t="s">
        <v>24</v>
      </c>
      <c r="B134" s="173">
        <v>1.01</v>
      </c>
    </row>
    <row r="135" spans="1:4" x14ac:dyDescent="0.25">
      <c r="A135" s="18" t="s">
        <v>25</v>
      </c>
      <c r="B135" s="173">
        <v>1.01</v>
      </c>
    </row>
    <row r="136" spans="1:4" x14ac:dyDescent="0.25">
      <c r="A136" s="18" t="s">
        <v>27</v>
      </c>
      <c r="B136" s="173">
        <f t="shared" si="8"/>
        <v>1.01</v>
      </c>
    </row>
    <row r="137" spans="1:4" x14ac:dyDescent="0.25">
      <c r="A137" s="18" t="s">
        <v>29</v>
      </c>
      <c r="B137" s="173">
        <v>1.01</v>
      </c>
    </row>
    <row r="138" spans="1:4" x14ac:dyDescent="0.25">
      <c r="A138" s="18" t="s">
        <v>31</v>
      </c>
      <c r="B138" s="173">
        <v>1.01</v>
      </c>
    </row>
    <row r="139" spans="1:4" x14ac:dyDescent="0.25">
      <c r="A139" s="18" t="s">
        <v>33</v>
      </c>
      <c r="B139" s="173">
        <v>1.01</v>
      </c>
    </row>
    <row r="140" spans="1:4" x14ac:dyDescent="0.25">
      <c r="A140" s="18" t="s">
        <v>34</v>
      </c>
      <c r="B140" s="173">
        <v>1.01</v>
      </c>
    </row>
    <row r="141" spans="1:4" x14ac:dyDescent="0.25">
      <c r="B141" s="24"/>
    </row>
    <row r="142" spans="1:4" ht="15.75" x14ac:dyDescent="0.25">
      <c r="A142" s="25"/>
    </row>
    <row r="143" spans="1:4" ht="18.75" x14ac:dyDescent="0.3">
      <c r="A143" s="4" t="s">
        <v>53</v>
      </c>
      <c r="B143" s="4" t="str">
        <f>B102</f>
        <v>GTS and shipper receive each month OV-exit data with an update of the max. usages per shipper of the two category types (GXX and GGV)</v>
      </c>
    </row>
    <row r="145" spans="1:4" x14ac:dyDescent="0.25">
      <c r="A145" s="39" t="s">
        <v>40</v>
      </c>
      <c r="B145" s="46" t="s">
        <v>92</v>
      </c>
    </row>
    <row r="146" spans="1:4" x14ac:dyDescent="0.25">
      <c r="A146" s="18" t="s">
        <v>15</v>
      </c>
      <c r="B146" s="151">
        <v>1</v>
      </c>
      <c r="D146" s="79" t="s">
        <v>16</v>
      </c>
    </row>
    <row r="147" spans="1:4" ht="15" customHeight="1" x14ac:dyDescent="0.25">
      <c r="A147" s="18" t="s">
        <v>17</v>
      </c>
      <c r="B147" s="151">
        <v>1</v>
      </c>
    </row>
    <row r="148" spans="1:4" x14ac:dyDescent="0.25">
      <c r="A148" s="18" t="s">
        <v>19</v>
      </c>
      <c r="B148" s="151">
        <v>1</v>
      </c>
    </row>
    <row r="149" spans="1:4" x14ac:dyDescent="0.25">
      <c r="A149" s="18" t="s">
        <v>21</v>
      </c>
      <c r="B149" s="151">
        <v>1</v>
      </c>
    </row>
    <row r="150" spans="1:4" x14ac:dyDescent="0.25">
      <c r="A150" s="18" t="s">
        <v>23</v>
      </c>
      <c r="B150" s="151">
        <v>1</v>
      </c>
    </row>
    <row r="151" spans="1:4" x14ac:dyDescent="0.25">
      <c r="A151" s="18" t="s">
        <v>24</v>
      </c>
      <c r="B151" s="151">
        <v>1</v>
      </c>
    </row>
    <row r="152" spans="1:4" x14ac:dyDescent="0.25">
      <c r="A152" s="18" t="s">
        <v>25</v>
      </c>
      <c r="B152" s="151">
        <v>1</v>
      </c>
    </row>
    <row r="153" spans="1:4" x14ac:dyDescent="0.25">
      <c r="A153" s="18" t="s">
        <v>27</v>
      </c>
      <c r="B153" s="151">
        <v>1</v>
      </c>
    </row>
    <row r="154" spans="1:4" x14ac:dyDescent="0.25">
      <c r="A154" s="18" t="s">
        <v>29</v>
      </c>
      <c r="B154" s="151">
        <v>1</v>
      </c>
    </row>
    <row r="155" spans="1:4" x14ac:dyDescent="0.25">
      <c r="A155" s="18" t="s">
        <v>31</v>
      </c>
      <c r="B155" s="151">
        <v>1</v>
      </c>
    </row>
    <row r="156" spans="1:4" x14ac:dyDescent="0.25">
      <c r="A156" s="18" t="s">
        <v>33</v>
      </c>
      <c r="B156" s="151">
        <v>1</v>
      </c>
    </row>
    <row r="157" spans="1:4" x14ac:dyDescent="0.25">
      <c r="A157" s="18" t="s">
        <v>34</v>
      </c>
      <c r="B157" s="151">
        <v>1</v>
      </c>
    </row>
    <row r="158" spans="1:4" x14ac:dyDescent="0.25">
      <c r="B158" s="50"/>
    </row>
    <row r="159" spans="1:4" ht="15.75" x14ac:dyDescent="0.25">
      <c r="A159" s="25"/>
    </row>
    <row r="160" spans="1:4" ht="18.75" x14ac:dyDescent="0.3">
      <c r="A160" s="4" t="s">
        <v>55</v>
      </c>
      <c r="B160" s="4" t="str">
        <f>B103</f>
        <v>The shipper capacity can be calculated through: Capacity = Max. usage * Profile factor * Fit factor telemetry</v>
      </c>
    </row>
    <row r="161" spans="1:2" ht="18.75" x14ac:dyDescent="0.3">
      <c r="A161" s="4"/>
    </row>
    <row r="162" spans="1:2" x14ac:dyDescent="0.25">
      <c r="A162" s="39" t="s">
        <v>40</v>
      </c>
      <c r="B162" s="46" t="s">
        <v>93</v>
      </c>
    </row>
    <row r="163" spans="1:2" x14ac:dyDescent="0.25">
      <c r="A163" s="18" t="s">
        <v>15</v>
      </c>
      <c r="B163" s="128">
        <f t="shared" ref="B163:B174" si="9">B146*B129*B22</f>
        <v>0.96</v>
      </c>
    </row>
    <row r="164" spans="1:2" ht="15" customHeight="1" x14ac:dyDescent="0.25">
      <c r="A164" s="18" t="s">
        <v>17</v>
      </c>
      <c r="B164" s="128">
        <f>B147*B130*B23</f>
        <v>1</v>
      </c>
    </row>
    <row r="165" spans="1:2" x14ac:dyDescent="0.25">
      <c r="A165" s="18" t="s">
        <v>19</v>
      </c>
      <c r="B165" s="128">
        <f>B148*B131*B24</f>
        <v>0.8</v>
      </c>
    </row>
    <row r="166" spans="1:2" x14ac:dyDescent="0.25">
      <c r="A166" s="18" t="s">
        <v>21</v>
      </c>
      <c r="B166" s="128">
        <f>B149*B132*B25</f>
        <v>0.7</v>
      </c>
    </row>
    <row r="167" spans="1:2" x14ac:dyDescent="0.25">
      <c r="A167" s="18" t="s">
        <v>23</v>
      </c>
      <c r="B167" s="128">
        <f t="shared" si="9"/>
        <v>0.63</v>
      </c>
    </row>
    <row r="168" spans="1:2" x14ac:dyDescent="0.25">
      <c r="A168" s="18" t="s">
        <v>24</v>
      </c>
      <c r="B168" s="128">
        <f t="shared" si="9"/>
        <v>0.5555000000000001</v>
      </c>
    </row>
    <row r="169" spans="1:2" x14ac:dyDescent="0.25">
      <c r="A169" s="18" t="s">
        <v>25</v>
      </c>
      <c r="B169" s="128">
        <f t="shared" si="9"/>
        <v>0.505</v>
      </c>
    </row>
    <row r="170" spans="1:2" x14ac:dyDescent="0.25">
      <c r="A170" s="18" t="s">
        <v>27</v>
      </c>
      <c r="B170" s="128">
        <f t="shared" si="9"/>
        <v>0.505</v>
      </c>
    </row>
    <row r="171" spans="1:2" x14ac:dyDescent="0.25">
      <c r="A171" s="18" t="s">
        <v>29</v>
      </c>
      <c r="B171" s="128">
        <f t="shared" si="9"/>
        <v>0.57569999999999999</v>
      </c>
    </row>
    <row r="172" spans="1:2" x14ac:dyDescent="0.25">
      <c r="A172" s="18" t="s">
        <v>31</v>
      </c>
      <c r="B172" s="128">
        <f t="shared" si="9"/>
        <v>0.68680000000000008</v>
      </c>
    </row>
    <row r="173" spans="1:2" x14ac:dyDescent="0.25">
      <c r="A173" s="18" t="s">
        <v>33</v>
      </c>
      <c r="B173" s="128">
        <f t="shared" si="9"/>
        <v>0.80800000000000005</v>
      </c>
    </row>
    <row r="174" spans="1:2" x14ac:dyDescent="0.25">
      <c r="A174" s="18" t="s">
        <v>34</v>
      </c>
      <c r="B174" s="128">
        <f t="shared" si="9"/>
        <v>1.01</v>
      </c>
    </row>
    <row r="176" spans="1:2" x14ac:dyDescent="0.25">
      <c r="B176" s="24"/>
    </row>
    <row r="177" spans="1:14" ht="18.75" x14ac:dyDescent="0.3">
      <c r="A177" s="28" t="s">
        <v>58</v>
      </c>
      <c r="B177" s="4" t="str">
        <f>B104</f>
        <v xml:space="preserve">The determined total monthly capacity for shipper will be converted to standard capacity products using the Split factors and the Booking factor, e.g. Year product = Capacity * Split factor Year * Booking factor. </v>
      </c>
    </row>
    <row r="178" spans="1:14" ht="18.75" x14ac:dyDescent="0.3">
      <c r="B178" s="4" t="str">
        <f>B105</f>
        <v>These products will be contracted</v>
      </c>
      <c r="C178" s="30"/>
    </row>
    <row r="180" spans="1:14" x14ac:dyDescent="0.25">
      <c r="A180" s="8"/>
      <c r="B180" s="193" t="s">
        <v>94</v>
      </c>
      <c r="C180" s="194"/>
      <c r="D180" s="195"/>
    </row>
    <row r="181" spans="1:14" ht="15.75" thickBot="1" x14ac:dyDescent="0.3">
      <c r="A181" s="32" t="s">
        <v>40</v>
      </c>
      <c r="B181" s="33" t="s">
        <v>69</v>
      </c>
      <c r="C181" s="33" t="s">
        <v>70</v>
      </c>
      <c r="D181" s="33" t="s">
        <v>71</v>
      </c>
      <c r="N181" s="7"/>
    </row>
    <row r="182" spans="1:14" x14ac:dyDescent="0.25">
      <c r="A182" s="8" t="s">
        <v>15</v>
      </c>
      <c r="B182" s="53">
        <f t="shared" ref="B182:B193" si="10">B163*C76*H76</f>
        <v>0.6048</v>
      </c>
      <c r="C182" s="53">
        <f t="shared" ref="C182:C193" si="11">B163*D76*H76</f>
        <v>0.16319999999999998</v>
      </c>
      <c r="D182" s="53">
        <f t="shared" ref="D182:D193" si="12">B163*E76*H76</f>
        <v>0.192</v>
      </c>
    </row>
    <row r="183" spans="1:14" x14ac:dyDescent="0.25">
      <c r="A183" s="8" t="s">
        <v>17</v>
      </c>
      <c r="B183" s="53">
        <f t="shared" si="10"/>
        <v>0.63</v>
      </c>
      <c r="C183" s="53">
        <f t="shared" si="11"/>
        <v>0.16999999999999998</v>
      </c>
      <c r="D183" s="53">
        <f t="shared" si="12"/>
        <v>0.2</v>
      </c>
    </row>
    <row r="184" spans="1:14" x14ac:dyDescent="0.25">
      <c r="A184" s="8" t="s">
        <v>19</v>
      </c>
      <c r="B184" s="53">
        <f t="shared" si="10"/>
        <v>0.63</v>
      </c>
      <c r="C184" s="53">
        <f t="shared" si="11"/>
        <v>0.16999999999999998</v>
      </c>
      <c r="D184" s="53">
        <f t="shared" si="12"/>
        <v>0</v>
      </c>
    </row>
    <row r="185" spans="1:14" x14ac:dyDescent="0.25">
      <c r="A185" s="8" t="s">
        <v>21</v>
      </c>
      <c r="B185" s="53">
        <f t="shared" si="10"/>
        <v>0.63</v>
      </c>
      <c r="C185" s="53">
        <f t="shared" si="11"/>
        <v>0</v>
      </c>
      <c r="D185" s="53">
        <f t="shared" si="12"/>
        <v>6.9999999999999979E-2</v>
      </c>
    </row>
    <row r="186" spans="1:14" x14ac:dyDescent="0.25">
      <c r="A186" s="8" t="s">
        <v>23</v>
      </c>
      <c r="B186" s="53">
        <f t="shared" si="10"/>
        <v>0.63</v>
      </c>
      <c r="C186" s="53">
        <f t="shared" si="11"/>
        <v>0</v>
      </c>
      <c r="D186" s="53">
        <f t="shared" si="12"/>
        <v>0</v>
      </c>
    </row>
    <row r="187" spans="1:14" x14ac:dyDescent="0.25">
      <c r="A187" s="8" t="s">
        <v>24</v>
      </c>
      <c r="B187" s="53">
        <f t="shared" si="10"/>
        <v>0.6363000000000002</v>
      </c>
      <c r="C187" s="53">
        <f t="shared" si="11"/>
        <v>0</v>
      </c>
      <c r="D187" s="53">
        <f t="shared" si="12"/>
        <v>0</v>
      </c>
    </row>
    <row r="188" spans="1:14" x14ac:dyDescent="0.25">
      <c r="A188" s="8" t="s">
        <v>25</v>
      </c>
      <c r="B188" s="53">
        <f t="shared" si="10"/>
        <v>0.63629999999999998</v>
      </c>
      <c r="C188" s="53">
        <f t="shared" si="11"/>
        <v>0</v>
      </c>
      <c r="D188" s="53">
        <f t="shared" si="12"/>
        <v>0</v>
      </c>
    </row>
    <row r="189" spans="1:14" x14ac:dyDescent="0.25">
      <c r="A189" s="8" t="s">
        <v>27</v>
      </c>
      <c r="B189" s="53">
        <f t="shared" si="10"/>
        <v>0.63629999999999998</v>
      </c>
      <c r="C189" s="53">
        <f t="shared" si="11"/>
        <v>0</v>
      </c>
      <c r="D189" s="53">
        <f t="shared" si="12"/>
        <v>0</v>
      </c>
    </row>
    <row r="190" spans="1:14" x14ac:dyDescent="0.25">
      <c r="A190" s="8" t="s">
        <v>29</v>
      </c>
      <c r="B190" s="53">
        <f t="shared" si="10"/>
        <v>0.63630000000000009</v>
      </c>
      <c r="C190" s="53">
        <f t="shared" si="11"/>
        <v>0</v>
      </c>
      <c r="D190" s="53">
        <f t="shared" si="12"/>
        <v>0</v>
      </c>
    </row>
    <row r="191" spans="1:14" x14ac:dyDescent="0.25">
      <c r="A191" s="8" t="s">
        <v>31</v>
      </c>
      <c r="B191" s="53">
        <f t="shared" si="10"/>
        <v>0.63630000000000009</v>
      </c>
      <c r="C191" s="53">
        <f t="shared" si="11"/>
        <v>5.050000000000001E-2</v>
      </c>
      <c r="D191" s="53">
        <f t="shared" si="12"/>
        <v>0</v>
      </c>
    </row>
    <row r="192" spans="1:14" x14ac:dyDescent="0.25">
      <c r="A192" s="8" t="s">
        <v>33</v>
      </c>
      <c r="B192" s="53">
        <f t="shared" si="10"/>
        <v>0.63629999999999998</v>
      </c>
      <c r="C192" s="53">
        <f t="shared" si="11"/>
        <v>5.0500000000000003E-2</v>
      </c>
      <c r="D192" s="53">
        <f t="shared" si="12"/>
        <v>0.12119999999999997</v>
      </c>
    </row>
    <row r="193" spans="1:15" x14ac:dyDescent="0.25">
      <c r="A193" s="8" t="s">
        <v>34</v>
      </c>
      <c r="B193" s="53">
        <f t="shared" si="10"/>
        <v>0.63629999999999998</v>
      </c>
      <c r="C193" s="53">
        <f t="shared" si="11"/>
        <v>5.0500000000000003E-2</v>
      </c>
      <c r="D193" s="53">
        <f t="shared" si="12"/>
        <v>0.32319999999999999</v>
      </c>
    </row>
    <row r="196" spans="1:15" ht="18.75" x14ac:dyDescent="0.3">
      <c r="A196" s="28" t="s">
        <v>61</v>
      </c>
      <c r="B196" s="4" t="str">
        <f>B106</f>
        <v>Based on the standard capacity products the costs per month can be calculated</v>
      </c>
    </row>
    <row r="198" spans="1:15" x14ac:dyDescent="0.25">
      <c r="A198" s="8"/>
      <c r="B198" s="193" t="s">
        <v>95</v>
      </c>
      <c r="C198" s="194"/>
      <c r="D198" s="194"/>
      <c r="E198" s="195"/>
    </row>
    <row r="199" spans="1:15" ht="15.75" thickBot="1" x14ac:dyDescent="0.3">
      <c r="A199" s="32" t="s">
        <v>40</v>
      </c>
      <c r="B199" s="33" t="s">
        <v>69</v>
      </c>
      <c r="C199" s="33" t="s">
        <v>70</v>
      </c>
      <c r="D199" s="33" t="s">
        <v>71</v>
      </c>
      <c r="E199" s="34" t="s">
        <v>96</v>
      </c>
      <c r="O199" s="7"/>
    </row>
    <row r="200" spans="1:15" x14ac:dyDescent="0.25">
      <c r="A200" s="8" t="s">
        <v>15</v>
      </c>
      <c r="B200" s="54">
        <f>B182*Tariffs!B6*Tariffs!E6/Tariffs!G6</f>
        <v>0.16845699152140273</v>
      </c>
      <c r="C200" s="54">
        <f>C182*Tariffs!C6*Tariffs!E6/Tariffs!F6</f>
        <v>8.4208441267200007E-2</v>
      </c>
      <c r="D200" s="54">
        <f>D182*Tariffs!D6</f>
        <v>0.13757321087999999</v>
      </c>
      <c r="E200" s="54">
        <f>SUM(B200:D200)</f>
        <v>0.39023864366860272</v>
      </c>
    </row>
    <row r="201" spans="1:15" x14ac:dyDescent="0.25">
      <c r="A201" s="8" t="s">
        <v>17</v>
      </c>
      <c r="B201" s="54">
        <f>B183*Tariffs!B7*Tariffs!E7/Tariffs!G7</f>
        <v>0.15849448127013699</v>
      </c>
      <c r="C201" s="54">
        <f>C183*Tariffs!C7*Tariffs!E7/Tariffs!F7</f>
        <v>7.9228372160000005E-2</v>
      </c>
      <c r="D201" s="54">
        <f>D183*Tariffs!D7</f>
        <v>0.11570097</v>
      </c>
      <c r="E201" s="54">
        <f t="shared" ref="E201:E209" si="13">SUM(B201:D201)</f>
        <v>0.35342382343013701</v>
      </c>
    </row>
    <row r="202" spans="1:15" x14ac:dyDescent="0.25">
      <c r="A202" s="8" t="s">
        <v>19</v>
      </c>
      <c r="B202" s="54">
        <f>B184*Tariffs!B8*Tariffs!E8/Tariffs!G8</f>
        <v>0.17547603283479454</v>
      </c>
      <c r="C202" s="54">
        <f>C184*Tariffs!C8*Tariffs!E8/Tariffs!F8</f>
        <v>8.7717126320000005E-2</v>
      </c>
      <c r="D202" s="54">
        <f>D184*Tariffs!D8</f>
        <v>0</v>
      </c>
      <c r="E202" s="54">
        <f>SUM(B202:D202)</f>
        <v>0.26319315915479458</v>
      </c>
    </row>
    <row r="203" spans="1:15" x14ac:dyDescent="0.25">
      <c r="A203" s="8" t="s">
        <v>21</v>
      </c>
      <c r="B203" s="54">
        <f>B185*Tariffs!B9*Tariffs!E9/Tariffs!G9</f>
        <v>0.16981551564657538</v>
      </c>
      <c r="C203" s="54">
        <f>C185*Tariffs!C9*Tariffs!E9/Tariffs!F9</f>
        <v>0</v>
      </c>
      <c r="D203" s="54">
        <f>D185*Tariffs!D9</f>
        <v>2.5302511499999993E-2</v>
      </c>
      <c r="E203" s="54">
        <f t="shared" si="13"/>
        <v>0.19511802714657536</v>
      </c>
    </row>
    <row r="204" spans="1:15" x14ac:dyDescent="0.25">
      <c r="A204" s="8" t="s">
        <v>23</v>
      </c>
      <c r="B204" s="54">
        <f>B186*Tariffs!B10*Tariffs!E10/Tariffs!G10</f>
        <v>0.17547603283479454</v>
      </c>
      <c r="C204" s="54">
        <f>C186*Tariffs!C10*Tariffs!E10/Tariffs!F10</f>
        <v>0</v>
      </c>
      <c r="D204" s="54">
        <f>D186*Tariffs!D10</f>
        <v>0</v>
      </c>
      <c r="E204" s="54">
        <f t="shared" si="13"/>
        <v>0.17547603283479454</v>
      </c>
    </row>
    <row r="205" spans="1:15" x14ac:dyDescent="0.25">
      <c r="A205" s="8" t="s">
        <v>24</v>
      </c>
      <c r="B205" s="54">
        <f>B187*Tariffs!B11*Tariffs!E11/Tariffs!G11</f>
        <v>0.17151367080304117</v>
      </c>
      <c r="C205" s="54">
        <f>C187*Tariffs!C11*Tariffs!E11/Tariffs!F11</f>
        <v>0</v>
      </c>
      <c r="D205" s="54">
        <f>D187*Tariffs!D11</f>
        <v>0</v>
      </c>
      <c r="E205" s="54">
        <f t="shared" si="13"/>
        <v>0.17151367080304117</v>
      </c>
    </row>
    <row r="206" spans="1:15" x14ac:dyDescent="0.25">
      <c r="A206" s="8" t="s">
        <v>25</v>
      </c>
      <c r="B206" s="54">
        <f>B188*Tariffs!B12*Tariffs!E12/Tariffs!G12</f>
        <v>0.17723079316314247</v>
      </c>
      <c r="C206" s="54">
        <f>C188*Tariffs!C12*Tariffs!E12/Tariffs!F12</f>
        <v>0</v>
      </c>
      <c r="D206" s="54">
        <f>D188*Tariffs!D12</f>
        <v>0</v>
      </c>
      <c r="E206" s="54">
        <f t="shared" si="13"/>
        <v>0.17723079316314247</v>
      </c>
    </row>
    <row r="207" spans="1:15" x14ac:dyDescent="0.25">
      <c r="A207" s="8" t="s">
        <v>27</v>
      </c>
      <c r="B207" s="54">
        <f>B189*Tariffs!B13*Tariffs!E13/Tariffs!G13</f>
        <v>0.17723079316314247</v>
      </c>
      <c r="C207" s="54">
        <f>C189*Tariffs!C13*Tariffs!E13/Tariffs!F13</f>
        <v>0</v>
      </c>
      <c r="D207" s="54">
        <f>D189*Tariffs!D13</f>
        <v>0</v>
      </c>
      <c r="E207" s="54">
        <f t="shared" si="13"/>
        <v>0.17723079316314247</v>
      </c>
    </row>
    <row r="208" spans="1:15" x14ac:dyDescent="0.25">
      <c r="A208" s="8" t="s">
        <v>29</v>
      </c>
      <c r="B208" s="54">
        <f>B190*Tariffs!B14*Tariffs!E14/Tariffs!G14</f>
        <v>0.17151367080304114</v>
      </c>
      <c r="C208" s="54">
        <f>C190*Tariffs!C14*Tariffs!E14/Tariffs!F14</f>
        <v>0</v>
      </c>
      <c r="D208" s="54">
        <f>D190*Tariffs!D14</f>
        <v>0</v>
      </c>
      <c r="E208" s="54">
        <f t="shared" si="13"/>
        <v>0.17151367080304114</v>
      </c>
    </row>
    <row r="209" spans="1:7" x14ac:dyDescent="0.25">
      <c r="A209" s="8" t="s">
        <v>31</v>
      </c>
      <c r="B209" s="54">
        <f>B191*Tariffs!B15*Tariffs!E15/Tariffs!G15</f>
        <v>0.17723079316314252</v>
      </c>
      <c r="C209" s="54">
        <f>C191*Tariffs!C15*Tariffs!E15/Tariffs!F15</f>
        <v>1.942857410902174E-2</v>
      </c>
      <c r="D209" s="54">
        <f>D191*Tariffs!D15</f>
        <v>0</v>
      </c>
      <c r="E209" s="54">
        <f t="shared" si="13"/>
        <v>0.19665936727216426</v>
      </c>
    </row>
    <row r="210" spans="1:7" x14ac:dyDescent="0.25">
      <c r="A210" s="8" t="s">
        <v>33</v>
      </c>
      <c r="B210" s="54">
        <f>B192*Tariffs!B16*Tariffs!E16/Tariffs!G16</f>
        <v>0.17151367080304109</v>
      </c>
      <c r="C210" s="54">
        <f>C192*Tariffs!C16*Tariffs!E16/Tariffs!F16</f>
        <v>1.8801845911956522E-2</v>
      </c>
      <c r="D210" s="54">
        <f>D192*Tariffs!D16</f>
        <v>5.5374413519999985E-2</v>
      </c>
      <c r="E210" s="54">
        <f>SUM(B210:D210)</f>
        <v>0.24568993023499758</v>
      </c>
    </row>
    <row r="211" spans="1:7" x14ac:dyDescent="0.25">
      <c r="A211" s="8" t="s">
        <v>34</v>
      </c>
      <c r="B211" s="54">
        <f>B193*Tariffs!B17*Tariffs!E17/Tariffs!G17</f>
        <v>0.17723079316314247</v>
      </c>
      <c r="C211" s="54">
        <f>C193*Tariffs!C17*Tariffs!E17/Tariffs!F17</f>
        <v>1.942857410902174E-2</v>
      </c>
      <c r="D211" s="54">
        <f>D193*Tariffs!D17</f>
        <v>0.19228697059200001</v>
      </c>
      <c r="E211" s="54">
        <f t="shared" ref="E211" si="14">SUM(B211:D211)</f>
        <v>0.38894633786416422</v>
      </c>
    </row>
    <row r="212" spans="1:7" x14ac:dyDescent="0.25">
      <c r="E212" s="133">
        <f>SUM(E200:E211)</f>
        <v>2.9062342495385973</v>
      </c>
      <c r="G212" s="21"/>
    </row>
  </sheetData>
  <mergeCells count="3">
    <mergeCell ref="C74:E74"/>
    <mergeCell ref="B180:D180"/>
    <mergeCell ref="B198:E198"/>
  </mergeCells>
  <hyperlinks>
    <hyperlink ref="I7" r:id="rId1" xr:uid="{FCA43A94-97CB-4F52-B544-5BA475286728}"/>
  </hyperlinks>
  <pageMargins left="0.7" right="0.7" top="0.75" bottom="0.75" header="0.3" footer="0.3"/>
  <pageSetup paperSize="9" orientation="portrait" r:id="rId2"/>
  <headerFooter>
    <oddFooter>&amp;C_x000D_&amp;1#&amp;"Calibri"&amp;10&amp;K000000 Strikt Vertrouwelijk/Highly Confidential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5AB4-2D17-4059-ADED-FAE3EB9F9E7D}">
  <dimension ref="A1:O243"/>
  <sheetViews>
    <sheetView topLeftCell="A177" workbookViewId="0">
      <selection activeCell="B164" sqref="B164"/>
    </sheetView>
  </sheetViews>
  <sheetFormatPr defaultRowHeight="15" x14ac:dyDescent="0.25"/>
  <cols>
    <col min="1" max="1" width="20.7109375" customWidth="1"/>
    <col min="2" max="5" width="19.7109375" customWidth="1"/>
    <col min="6" max="6" width="16.28515625" customWidth="1"/>
    <col min="7" max="7" width="14.85546875" bestFit="1" customWidth="1"/>
    <col min="8" max="8" width="13.85546875" bestFit="1" customWidth="1"/>
    <col min="9" max="9" width="16.7109375" bestFit="1" customWidth="1"/>
    <col min="10" max="10" width="13.85546875" customWidth="1"/>
    <col min="12" max="12" width="12.5703125" bestFit="1" customWidth="1"/>
    <col min="13" max="13" width="13.85546875" customWidth="1"/>
    <col min="14" max="14" width="12.5703125" bestFit="1" customWidth="1"/>
  </cols>
  <sheetData>
    <row r="1" spans="1:14" ht="21" x14ac:dyDescent="0.35">
      <c r="A1" s="12" t="s">
        <v>97</v>
      </c>
    </row>
    <row r="2" spans="1:14" x14ac:dyDescent="0.25">
      <c r="A2" s="1"/>
    </row>
    <row r="3" spans="1:14" ht="18.75" x14ac:dyDescent="0.3">
      <c r="A3" s="4" t="s">
        <v>98</v>
      </c>
    </row>
    <row r="4" spans="1:14" s="25" customFormat="1" ht="15.75" x14ac:dyDescent="0.25">
      <c r="A4" t="s">
        <v>49</v>
      </c>
      <c r="B4" s="61" t="s">
        <v>99</v>
      </c>
      <c r="F4" s="5" t="s">
        <v>100</v>
      </c>
    </row>
    <row r="5" spans="1:14" s="25" customFormat="1" ht="15.75" x14ac:dyDescent="0.25">
      <c r="A5" t="s">
        <v>51</v>
      </c>
      <c r="B5" t="s">
        <v>101</v>
      </c>
      <c r="F5" s="5"/>
    </row>
    <row r="6" spans="1:14" x14ac:dyDescent="0.25">
      <c r="A6" t="s">
        <v>53</v>
      </c>
      <c r="B6" t="s">
        <v>102</v>
      </c>
    </row>
    <row r="7" spans="1:14" x14ac:dyDescent="0.25">
      <c r="A7" t="s">
        <v>55</v>
      </c>
      <c r="B7" t="s">
        <v>103</v>
      </c>
      <c r="I7" s="5" t="s">
        <v>57</v>
      </c>
    </row>
    <row r="8" spans="1:14" x14ac:dyDescent="0.25">
      <c r="A8" t="s">
        <v>58</v>
      </c>
      <c r="B8" t="s">
        <v>104</v>
      </c>
    </row>
    <row r="9" spans="1:14" x14ac:dyDescent="0.25">
      <c r="B9" t="s">
        <v>105</v>
      </c>
    </row>
    <row r="10" spans="1:14" x14ac:dyDescent="0.25">
      <c r="A10" t="s">
        <v>61</v>
      </c>
      <c r="B10" t="s">
        <v>106</v>
      </c>
      <c r="G10" s="5"/>
    </row>
    <row r="11" spans="1:14" s="25" customFormat="1" ht="15.75" x14ac:dyDescent="0.25"/>
    <row r="12" spans="1:14" ht="18.75" x14ac:dyDescent="0.3">
      <c r="A12" s="4" t="s">
        <v>49</v>
      </c>
      <c r="B12" s="4" t="str">
        <f>B4</f>
        <v>GTS calculates the maximum hourly fractions based on Verbruiksprofielen Gas</v>
      </c>
      <c r="G12" s="5"/>
    </row>
    <row r="13" spans="1:14" x14ac:dyDescent="0.25">
      <c r="A13" s="1"/>
      <c r="G13" s="1"/>
      <c r="J13" s="2"/>
      <c r="K13" s="2"/>
      <c r="L13" s="2"/>
      <c r="M13" s="2"/>
    </row>
    <row r="14" spans="1:14" ht="30" x14ac:dyDescent="0.25">
      <c r="A14" s="32" t="s">
        <v>40</v>
      </c>
      <c r="B14" s="35" t="s">
        <v>107</v>
      </c>
      <c r="C14" s="35" t="s">
        <v>108</v>
      </c>
      <c r="D14" s="35" t="s">
        <v>109</v>
      </c>
      <c r="E14" s="35" t="s">
        <v>110</v>
      </c>
      <c r="J14" s="2"/>
      <c r="K14" s="2"/>
      <c r="L14" s="2"/>
      <c r="M14" s="2"/>
    </row>
    <row r="15" spans="1:14" x14ac:dyDescent="0.25">
      <c r="A15" s="8" t="s">
        <v>15</v>
      </c>
      <c r="B15" s="131" t="s">
        <v>111</v>
      </c>
      <c r="C15" s="155">
        <v>5.7826367999999997E-4</v>
      </c>
      <c r="D15" s="155">
        <v>4.6748541E-4</v>
      </c>
      <c r="E15" s="155">
        <v>6.5156540999999999E-4</v>
      </c>
      <c r="G15" s="136"/>
      <c r="H15" s="136"/>
      <c r="I15" s="136"/>
      <c r="J15" s="2"/>
      <c r="K15" s="3"/>
      <c r="L15" s="154"/>
      <c r="M15" s="154"/>
      <c r="N15" s="136"/>
    </row>
    <row r="16" spans="1:14" x14ac:dyDescent="0.25">
      <c r="A16" s="8" t="s">
        <v>17</v>
      </c>
      <c r="B16" s="131" t="s">
        <v>111</v>
      </c>
      <c r="C16" s="155">
        <v>5.7826367999999997E-4</v>
      </c>
      <c r="D16" s="155">
        <v>4.6748541E-4</v>
      </c>
      <c r="E16" s="155">
        <v>6.5156540999999999E-4</v>
      </c>
      <c r="G16" s="136"/>
      <c r="H16" s="136"/>
      <c r="I16" s="136"/>
      <c r="J16" s="2"/>
      <c r="K16" s="3"/>
      <c r="L16" s="154"/>
      <c r="M16" s="154"/>
      <c r="N16" s="136"/>
    </row>
    <row r="17" spans="1:14" x14ac:dyDescent="0.25">
      <c r="A17" s="8" t="s">
        <v>19</v>
      </c>
      <c r="B17" s="132">
        <v>-6</v>
      </c>
      <c r="C17" s="155">
        <v>4.9705368000000001E-4</v>
      </c>
      <c r="D17" s="155">
        <v>3.9845541000000002E-4</v>
      </c>
      <c r="E17" s="155">
        <v>3.9845541000000002E-4</v>
      </c>
      <c r="G17" s="136"/>
      <c r="H17" s="136"/>
      <c r="I17" s="136"/>
      <c r="J17" s="2"/>
      <c r="K17" s="3"/>
      <c r="L17" s="154"/>
      <c r="M17" s="154"/>
      <c r="N17" s="136"/>
    </row>
    <row r="18" spans="1:14" x14ac:dyDescent="0.25">
      <c r="A18" s="8" t="s">
        <v>21</v>
      </c>
      <c r="B18" s="132">
        <v>-1</v>
      </c>
      <c r="C18" s="155">
        <v>3.6170368E-4</v>
      </c>
      <c r="D18" s="155">
        <v>2.8340541000000002E-4</v>
      </c>
      <c r="E18" s="155">
        <v>2.8340541000000002E-4</v>
      </c>
      <c r="G18" s="136"/>
      <c r="H18" s="136"/>
      <c r="I18" s="136"/>
      <c r="J18" s="2"/>
      <c r="K18" s="3"/>
      <c r="L18" s="154"/>
      <c r="M18" s="154"/>
      <c r="N18" s="136"/>
    </row>
    <row r="19" spans="1:14" x14ac:dyDescent="0.25">
      <c r="A19" s="8" t="s">
        <v>23</v>
      </c>
      <c r="B19" s="132">
        <v>3</v>
      </c>
      <c r="C19" s="155">
        <v>2.5342368000000001E-4</v>
      </c>
      <c r="D19" s="155">
        <v>2.0472044000000001E-4</v>
      </c>
      <c r="E19" s="155">
        <v>2.0472044000000001E-4</v>
      </c>
      <c r="G19" s="136"/>
      <c r="H19" s="136"/>
      <c r="I19" s="136"/>
      <c r="J19" s="2"/>
      <c r="K19" s="3"/>
      <c r="L19" s="154"/>
      <c r="M19" s="154"/>
      <c r="N19" s="136"/>
    </row>
    <row r="20" spans="1:14" x14ac:dyDescent="0.25">
      <c r="A20" s="8" t="s">
        <v>24</v>
      </c>
      <c r="B20" s="132">
        <v>7</v>
      </c>
      <c r="C20" s="155">
        <v>1.4523540000000002E-4</v>
      </c>
      <c r="D20" s="155">
        <v>1.4722984E-4</v>
      </c>
      <c r="E20" s="155">
        <v>1.4722984E-4</v>
      </c>
      <c r="G20" s="136"/>
      <c r="H20" s="136"/>
      <c r="I20" s="136"/>
      <c r="J20" s="2"/>
      <c r="K20" s="3"/>
      <c r="L20" s="154"/>
      <c r="M20" s="154"/>
      <c r="N20" s="136"/>
    </row>
    <row r="21" spans="1:14" x14ac:dyDescent="0.25">
      <c r="A21" s="8" t="s">
        <v>25</v>
      </c>
      <c r="B21" s="132">
        <v>10</v>
      </c>
      <c r="C21" s="155">
        <v>6.5585400000000018E-5</v>
      </c>
      <c r="D21" s="155">
        <v>1.0594983999999999E-4</v>
      </c>
      <c r="E21" s="155">
        <v>1.0594983999999999E-4</v>
      </c>
      <c r="G21" s="136"/>
      <c r="H21" s="136"/>
      <c r="I21" s="136"/>
      <c r="J21" s="2"/>
      <c r="K21" s="3"/>
      <c r="L21" s="154"/>
      <c r="M21" s="154"/>
      <c r="N21" s="136"/>
    </row>
    <row r="22" spans="1:14" x14ac:dyDescent="0.25">
      <c r="A22" s="8" t="s">
        <v>27</v>
      </c>
      <c r="B22" s="132">
        <v>10</v>
      </c>
      <c r="C22" s="155">
        <v>6.5585400000000018E-5</v>
      </c>
      <c r="D22" s="155">
        <v>1.0594983999999999E-4</v>
      </c>
      <c r="E22" s="155">
        <v>1.0594983999999999E-4</v>
      </c>
      <c r="G22" s="136"/>
      <c r="H22" s="136"/>
      <c r="I22" s="136"/>
      <c r="J22" s="2"/>
      <c r="K22" s="3"/>
      <c r="L22" s="154"/>
      <c r="M22" s="154"/>
      <c r="N22" s="136"/>
    </row>
    <row r="23" spans="1:14" x14ac:dyDescent="0.25">
      <c r="A23" s="8" t="s">
        <v>29</v>
      </c>
      <c r="B23" s="132">
        <v>6</v>
      </c>
      <c r="C23" s="155">
        <v>1.7221367999999999E-4</v>
      </c>
      <c r="D23" s="155">
        <v>1.6098984E-4</v>
      </c>
      <c r="E23" s="155">
        <v>1.6098984E-4</v>
      </c>
      <c r="G23" s="136"/>
      <c r="H23" s="136"/>
      <c r="I23" s="136"/>
      <c r="J23" s="2"/>
      <c r="K23" s="3"/>
      <c r="L23" s="154"/>
      <c r="M23" s="154"/>
      <c r="N23" s="136"/>
    </row>
    <row r="24" spans="1:14" x14ac:dyDescent="0.25">
      <c r="A24" s="8" t="s">
        <v>31</v>
      </c>
      <c r="B24" s="132">
        <v>0</v>
      </c>
      <c r="C24" s="155">
        <v>3.3463367999999997E-4</v>
      </c>
      <c r="D24" s="155">
        <v>2.6039541E-4</v>
      </c>
      <c r="E24" s="155">
        <v>2.6039541E-4</v>
      </c>
      <c r="G24" s="136"/>
      <c r="H24" s="136"/>
      <c r="I24" s="136"/>
      <c r="J24" s="2"/>
      <c r="K24" s="3"/>
      <c r="L24" s="154"/>
      <c r="M24" s="154"/>
      <c r="N24" s="136"/>
    </row>
    <row r="25" spans="1:14" x14ac:dyDescent="0.25">
      <c r="A25" s="8" t="s">
        <v>33</v>
      </c>
      <c r="B25" s="132">
        <v>-6</v>
      </c>
      <c r="C25" s="155">
        <v>4.9705368000000001E-4</v>
      </c>
      <c r="D25" s="155">
        <v>3.9845541000000002E-4</v>
      </c>
      <c r="E25" s="155">
        <v>3.9845541000000002E-4</v>
      </c>
      <c r="G25" s="136"/>
      <c r="H25" s="136"/>
      <c r="I25" s="136"/>
      <c r="J25" s="2"/>
      <c r="K25" s="3"/>
      <c r="L25" s="154"/>
      <c r="M25" s="154"/>
      <c r="N25" s="136"/>
    </row>
    <row r="26" spans="1:14" x14ac:dyDescent="0.25">
      <c r="A26" s="8" t="s">
        <v>34</v>
      </c>
      <c r="B26" s="131" t="s">
        <v>111</v>
      </c>
      <c r="C26" s="155">
        <v>5.7826367999999997E-4</v>
      </c>
      <c r="D26" s="155">
        <v>4.6748541E-4</v>
      </c>
      <c r="E26" s="155">
        <v>6.5156540999999999E-4</v>
      </c>
      <c r="F26" s="136"/>
      <c r="G26" s="136"/>
      <c r="H26" s="136"/>
      <c r="I26" s="136"/>
      <c r="J26" s="2"/>
      <c r="K26" s="3"/>
      <c r="L26" s="154"/>
      <c r="M26" s="154"/>
      <c r="N26" s="136"/>
    </row>
    <row r="27" spans="1:14" ht="15.75" x14ac:dyDescent="0.25">
      <c r="A27" s="25"/>
      <c r="B27" s="26"/>
      <c r="C27" s="27"/>
      <c r="D27" s="27"/>
      <c r="E27" s="27"/>
      <c r="G27" s="19"/>
      <c r="H27" s="19"/>
      <c r="I27" s="19"/>
      <c r="J27" s="2"/>
      <c r="K27" s="3"/>
      <c r="L27" s="2"/>
      <c r="M27" s="2"/>
    </row>
    <row r="28" spans="1:14" ht="15.75" x14ac:dyDescent="0.25">
      <c r="A28" s="25"/>
    </row>
    <row r="29" spans="1:14" ht="18.75" x14ac:dyDescent="0.3">
      <c r="A29" s="28" t="s">
        <v>51</v>
      </c>
      <c r="B29" s="4" t="str">
        <f>B5</f>
        <v>GTS calculates the yearly usage for the total market based on OV-exit data that GTS receives from the DSO's</v>
      </c>
    </row>
    <row r="30" spans="1:14" ht="18.75" x14ac:dyDescent="0.25">
      <c r="A30" s="28"/>
    </row>
    <row r="31" spans="1:14" ht="45" x14ac:dyDescent="0.25">
      <c r="B31" s="35" t="s">
        <v>112</v>
      </c>
      <c r="C31" s="35" t="s">
        <v>113</v>
      </c>
      <c r="D31" s="35" t="s">
        <v>114</v>
      </c>
      <c r="E31" s="2"/>
      <c r="F31" s="2"/>
      <c r="G31" s="2"/>
      <c r="H31" s="2"/>
    </row>
    <row r="32" spans="1:14" x14ac:dyDescent="0.25">
      <c r="B32" s="156">
        <v>69268709628</v>
      </c>
      <c r="C32" s="157">
        <v>12755727868</v>
      </c>
      <c r="D32" s="128">
        <v>10594885646</v>
      </c>
      <c r="E32" s="2"/>
      <c r="F32" s="148"/>
      <c r="G32" s="2"/>
      <c r="H32" s="2"/>
    </row>
    <row r="33" spans="1:8" x14ac:dyDescent="0.25">
      <c r="B33" s="135"/>
      <c r="C33" s="135"/>
      <c r="D33" s="19"/>
      <c r="E33" s="135"/>
      <c r="F33" s="3"/>
      <c r="G33" s="2"/>
      <c r="H33" s="2"/>
    </row>
    <row r="34" spans="1:8" x14ac:dyDescent="0.25">
      <c r="B34" s="2"/>
      <c r="C34" s="2"/>
      <c r="D34" s="19"/>
      <c r="E34" s="2"/>
      <c r="F34" s="3"/>
      <c r="G34" s="2"/>
      <c r="H34" s="2"/>
    </row>
    <row r="35" spans="1:8" ht="18.75" x14ac:dyDescent="0.3">
      <c r="A35" s="28" t="s">
        <v>53</v>
      </c>
      <c r="B35" s="4" t="str">
        <f>B6</f>
        <v>This calculated data is input for calculating the capacity profile for the total market for the next year</v>
      </c>
    </row>
    <row r="36" spans="1:8" ht="18.75" x14ac:dyDescent="0.3">
      <c r="A36" s="28"/>
      <c r="B36" s="4"/>
    </row>
    <row r="38" spans="1:8" x14ac:dyDescent="0.25">
      <c r="A38" s="34"/>
      <c r="B38" s="196" t="s">
        <v>115</v>
      </c>
      <c r="C38" s="197"/>
      <c r="D38" s="197"/>
      <c r="E38" s="198"/>
    </row>
    <row r="39" spans="1:8" x14ac:dyDescent="0.25">
      <c r="A39" s="32" t="s">
        <v>40</v>
      </c>
      <c r="B39" s="35" t="s">
        <v>116</v>
      </c>
      <c r="C39" s="35" t="s">
        <v>117</v>
      </c>
      <c r="D39" s="35" t="s">
        <v>118</v>
      </c>
      <c r="E39" s="35" t="s">
        <v>35</v>
      </c>
    </row>
    <row r="40" spans="1:8" x14ac:dyDescent="0.25">
      <c r="A40" s="32"/>
      <c r="B40" s="42" t="s">
        <v>1</v>
      </c>
      <c r="C40" s="42" t="s">
        <v>1</v>
      </c>
      <c r="D40" s="42" t="s">
        <v>1</v>
      </c>
      <c r="E40" s="42" t="s">
        <v>1</v>
      </c>
    </row>
    <row r="41" spans="1:8" x14ac:dyDescent="0.25">
      <c r="A41" s="8" t="s">
        <v>15</v>
      </c>
      <c r="B41" s="127">
        <f t="shared" ref="B41:B52" si="0">C15*$B$32</f>
        <v>40055578.938338712</v>
      </c>
      <c r="C41" s="127">
        <f t="shared" ref="C41:C52" si="1">D15*$C$32</f>
        <v>5963116.6722204061</v>
      </c>
      <c r="D41" s="127">
        <f t="shared" ref="D41:D52" si="2">E15*$D$32</f>
        <v>6903261.0098391045</v>
      </c>
      <c r="E41" s="127">
        <f>SUM(B41:D41)</f>
        <v>52921956.620398223</v>
      </c>
    </row>
    <row r="42" spans="1:8" x14ac:dyDescent="0.25">
      <c r="A42" s="8" t="s">
        <v>17</v>
      </c>
      <c r="B42" s="127">
        <f t="shared" si="0"/>
        <v>40055578.938338712</v>
      </c>
      <c r="C42" s="127">
        <f t="shared" si="1"/>
        <v>5963116.6722204061</v>
      </c>
      <c r="D42" s="127">
        <f t="shared" si="2"/>
        <v>6903261.0098391045</v>
      </c>
      <c r="E42" s="127">
        <f t="shared" ref="E42:E52" si="3">SUM(B42:D42)</f>
        <v>52921956.620398223</v>
      </c>
    </row>
    <row r="43" spans="1:8" x14ac:dyDescent="0.25">
      <c r="A43" s="8" t="s">
        <v>19</v>
      </c>
      <c r="B43" s="127">
        <f t="shared" si="0"/>
        <v>34430267.02944883</v>
      </c>
      <c r="C43" s="127">
        <f t="shared" si="1"/>
        <v>5082588.7774923658</v>
      </c>
      <c r="D43" s="127">
        <f t="shared" si="2"/>
        <v>4221589.5039800452</v>
      </c>
      <c r="E43" s="127">
        <f t="shared" si="3"/>
        <v>43734445.310921244</v>
      </c>
    </row>
    <row r="44" spans="1:8" x14ac:dyDescent="0.25">
      <c r="A44" s="8" t="s">
        <v>21</v>
      </c>
      <c r="B44" s="127">
        <f t="shared" si="0"/>
        <v>25054747.181299031</v>
      </c>
      <c r="C44" s="127">
        <f t="shared" si="1"/>
        <v>3615042.2862789659</v>
      </c>
      <c r="D44" s="127">
        <f t="shared" si="2"/>
        <v>3002647.9104077448</v>
      </c>
      <c r="E44" s="127">
        <f t="shared" si="3"/>
        <v>31672437.377985742</v>
      </c>
    </row>
    <row r="45" spans="1:8" x14ac:dyDescent="0.25">
      <c r="A45" s="8" t="s">
        <v>23</v>
      </c>
      <c r="B45" s="127">
        <f t="shared" si="0"/>
        <v>17554331.30277919</v>
      </c>
      <c r="C45" s="127">
        <f t="shared" si="1"/>
        <v>2611358.2216572221</v>
      </c>
      <c r="D45" s="127">
        <f t="shared" si="2"/>
        <v>2168989.6511988044</v>
      </c>
      <c r="E45" s="127">
        <f>SUM(B45:D45)</f>
        <v>22334679.175635219</v>
      </c>
    </row>
    <row r="46" spans="1:8" x14ac:dyDescent="0.25">
      <c r="A46" s="8" t="s">
        <v>24</v>
      </c>
      <c r="B46" s="127">
        <f t="shared" si="0"/>
        <v>10060268.750306433</v>
      </c>
      <c r="C46" s="127">
        <f t="shared" si="1"/>
        <v>1878023.7730891812</v>
      </c>
      <c r="D46" s="127">
        <f t="shared" si="2"/>
        <v>1559883.3184788767</v>
      </c>
      <c r="E46" s="127">
        <f t="shared" si="3"/>
        <v>13498175.841874491</v>
      </c>
    </row>
    <row r="47" spans="1:8" x14ac:dyDescent="0.25">
      <c r="A47" s="8" t="s">
        <v>25</v>
      </c>
      <c r="B47" s="127">
        <f t="shared" si="0"/>
        <v>4543016.0284362324</v>
      </c>
      <c r="C47" s="127">
        <f t="shared" si="1"/>
        <v>1351467.3266981409</v>
      </c>
      <c r="D47" s="127">
        <f t="shared" si="2"/>
        <v>1122526.4390119966</v>
      </c>
      <c r="E47" s="127">
        <f t="shared" si="3"/>
        <v>7017009.7941463701</v>
      </c>
    </row>
    <row r="48" spans="1:8" x14ac:dyDescent="0.25">
      <c r="A48" s="8" t="s">
        <v>27</v>
      </c>
      <c r="B48" s="127">
        <f t="shared" si="0"/>
        <v>4543016.0284362324</v>
      </c>
      <c r="C48" s="127">
        <f t="shared" si="1"/>
        <v>1351467.3266981409</v>
      </c>
      <c r="D48" s="127">
        <f t="shared" si="2"/>
        <v>1122526.4390119966</v>
      </c>
      <c r="E48" s="127">
        <f t="shared" si="3"/>
        <v>7017009.7941463701</v>
      </c>
    </row>
    <row r="49" spans="1:15" x14ac:dyDescent="0.25">
      <c r="A49" s="8" t="s">
        <v>29</v>
      </c>
      <c r="B49" s="127">
        <f t="shared" si="0"/>
        <v>11929019.39388931</v>
      </c>
      <c r="C49" s="127">
        <f t="shared" si="1"/>
        <v>2053542.5885528612</v>
      </c>
      <c r="D49" s="127">
        <f t="shared" si="2"/>
        <v>1705668.9449678366</v>
      </c>
      <c r="E49" s="127">
        <f t="shared" si="3"/>
        <v>15688230.927410007</v>
      </c>
    </row>
    <row r="50" spans="1:15" x14ac:dyDescent="0.25">
      <c r="A50" s="8" t="s">
        <v>31</v>
      </c>
      <c r="B50" s="127">
        <f t="shared" si="0"/>
        <v>23179643.211669069</v>
      </c>
      <c r="C50" s="127">
        <f t="shared" si="1"/>
        <v>3321532.9880362861</v>
      </c>
      <c r="D50" s="127">
        <f t="shared" si="2"/>
        <v>2758859.5916932849</v>
      </c>
      <c r="E50" s="127">
        <f t="shared" si="3"/>
        <v>29260035.791398641</v>
      </c>
    </row>
    <row r="51" spans="1:15" x14ac:dyDescent="0.25">
      <c r="A51" s="8" t="s">
        <v>33</v>
      </c>
      <c r="B51" s="127">
        <f t="shared" si="0"/>
        <v>34430267.02944883</v>
      </c>
      <c r="C51" s="127">
        <f t="shared" si="1"/>
        <v>5082588.7774923658</v>
      </c>
      <c r="D51" s="127">
        <f t="shared" si="2"/>
        <v>4221589.5039800452</v>
      </c>
      <c r="E51" s="127">
        <f t="shared" si="3"/>
        <v>43734445.310921244</v>
      </c>
    </row>
    <row r="52" spans="1:15" x14ac:dyDescent="0.25">
      <c r="A52" s="8" t="s">
        <v>34</v>
      </c>
      <c r="B52" s="127">
        <f t="shared" si="0"/>
        <v>40055578.938338712</v>
      </c>
      <c r="C52" s="127">
        <f t="shared" si="1"/>
        <v>5963116.6722204061</v>
      </c>
      <c r="D52" s="127">
        <f t="shared" si="2"/>
        <v>6903261.0098391045</v>
      </c>
      <c r="E52" s="127">
        <f t="shared" si="3"/>
        <v>52921956.620398223</v>
      </c>
    </row>
    <row r="56" spans="1:15" ht="18.75" x14ac:dyDescent="0.3">
      <c r="A56" s="28" t="s">
        <v>55</v>
      </c>
      <c r="B56" s="4" t="str">
        <f>B7</f>
        <v>Based on the total market capacity profile, GTS determines the optimal conversion to standard products: Year, Quarter and Month products</v>
      </c>
    </row>
    <row r="58" spans="1:15" x14ac:dyDescent="0.25">
      <c r="C58" s="9"/>
      <c r="D58" s="9"/>
      <c r="E58" s="9"/>
      <c r="F58" s="9"/>
    </row>
    <row r="59" spans="1:15" x14ac:dyDescent="0.25">
      <c r="A59" s="32" t="s">
        <v>40</v>
      </c>
      <c r="B59" s="44" t="s">
        <v>119</v>
      </c>
      <c r="C59" s="60" t="s">
        <v>69</v>
      </c>
      <c r="D59" s="60" t="s">
        <v>70</v>
      </c>
      <c r="E59" s="60" t="s">
        <v>71</v>
      </c>
      <c r="F59" s="45" t="s">
        <v>72</v>
      </c>
    </row>
    <row r="60" spans="1:15" ht="15.75" thickBot="1" x14ac:dyDescent="0.3">
      <c r="A60" s="32"/>
      <c r="B60" s="42" t="s">
        <v>1</v>
      </c>
      <c r="C60" s="42" t="s">
        <v>1</v>
      </c>
      <c r="D60" s="42" t="s">
        <v>1</v>
      </c>
      <c r="E60" s="42" t="s">
        <v>1</v>
      </c>
      <c r="F60" s="42" t="s">
        <v>1</v>
      </c>
      <c r="N60" s="7"/>
      <c r="O60" s="7"/>
    </row>
    <row r="61" spans="1:15" x14ac:dyDescent="0.25">
      <c r="A61" s="8" t="s">
        <v>15</v>
      </c>
      <c r="B61" s="127">
        <f>E41</f>
        <v>52921956.620398223</v>
      </c>
      <c r="C61" s="128">
        <v>22334679.175635219</v>
      </c>
      <c r="D61" s="128">
        <v>21399766.135286026</v>
      </c>
      <c r="E61" s="128">
        <v>9187511.3094769791</v>
      </c>
      <c r="F61" s="128">
        <f>SUM(C61:E61)</f>
        <v>52921956.620398223</v>
      </c>
      <c r="G61" s="21"/>
      <c r="N61" s="21"/>
    </row>
    <row r="62" spans="1:15" x14ac:dyDescent="0.25">
      <c r="A62" s="8" t="s">
        <v>17</v>
      </c>
      <c r="B62" s="127">
        <f t="shared" ref="B62:B72" si="4">E42</f>
        <v>52921956.620398223</v>
      </c>
      <c r="C62" s="128">
        <v>22334679.175635219</v>
      </c>
      <c r="D62" s="128">
        <v>21399766.135286026</v>
      </c>
      <c r="E62" s="128">
        <v>9187511.3094769791</v>
      </c>
      <c r="F62" s="128">
        <f t="shared" ref="F62:F72" si="5">SUM(C62:E62)</f>
        <v>52921956.620398223</v>
      </c>
      <c r="G62" s="21"/>
      <c r="N62" s="21"/>
    </row>
    <row r="63" spans="1:15" x14ac:dyDescent="0.25">
      <c r="A63" s="8" t="s">
        <v>19</v>
      </c>
      <c r="B63" s="127">
        <f t="shared" si="4"/>
        <v>43734445.310921244</v>
      </c>
      <c r="C63" s="128">
        <v>22334679.175635219</v>
      </c>
      <c r="D63" s="128">
        <v>21399766.135286026</v>
      </c>
      <c r="E63" s="128">
        <v>0</v>
      </c>
      <c r="F63" s="128">
        <f t="shared" si="5"/>
        <v>43734445.310921244</v>
      </c>
      <c r="G63" s="21"/>
      <c r="N63" s="21"/>
    </row>
    <row r="64" spans="1:15" x14ac:dyDescent="0.25">
      <c r="A64" s="8" t="s">
        <v>21</v>
      </c>
      <c r="B64" s="127">
        <f t="shared" si="4"/>
        <v>31672437.377985742</v>
      </c>
      <c r="C64" s="128">
        <v>22334679.175635219</v>
      </c>
      <c r="D64" s="128">
        <v>0</v>
      </c>
      <c r="E64" s="128">
        <v>9337758.2023505233</v>
      </c>
      <c r="F64" s="128">
        <f t="shared" si="5"/>
        <v>31672437.377985742</v>
      </c>
      <c r="G64" s="21"/>
      <c r="N64" s="21"/>
    </row>
    <row r="65" spans="1:15" x14ac:dyDescent="0.25">
      <c r="A65" s="8" t="s">
        <v>23</v>
      </c>
      <c r="B65" s="127">
        <f>E45</f>
        <v>22334679.175635219</v>
      </c>
      <c r="C65" s="128">
        <v>22334679.175635219</v>
      </c>
      <c r="D65" s="128">
        <v>0</v>
      </c>
      <c r="E65" s="128">
        <v>0</v>
      </c>
      <c r="F65" s="128">
        <f t="shared" si="5"/>
        <v>22334679.175635219</v>
      </c>
      <c r="G65" s="21"/>
      <c r="N65" s="21"/>
    </row>
    <row r="66" spans="1:15" x14ac:dyDescent="0.25">
      <c r="A66" s="8" t="s">
        <v>24</v>
      </c>
      <c r="B66" s="127">
        <f t="shared" si="4"/>
        <v>13498175.841874491</v>
      </c>
      <c r="C66" s="128">
        <v>22334679.175635219</v>
      </c>
      <c r="D66" s="128">
        <v>0</v>
      </c>
      <c r="E66" s="128">
        <v>0</v>
      </c>
      <c r="F66" s="128">
        <f>SUM(C66:E66)</f>
        <v>22334679.175635219</v>
      </c>
      <c r="G66" s="21"/>
      <c r="N66" s="21"/>
    </row>
    <row r="67" spans="1:15" x14ac:dyDescent="0.25">
      <c r="A67" s="8" t="s">
        <v>25</v>
      </c>
      <c r="B67" s="127">
        <f t="shared" si="4"/>
        <v>7017009.7941463701</v>
      </c>
      <c r="C67" s="128">
        <v>22334679.175635219</v>
      </c>
      <c r="D67" s="128">
        <v>0</v>
      </c>
      <c r="E67" s="128">
        <v>0</v>
      </c>
      <c r="F67" s="128">
        <f t="shared" si="5"/>
        <v>22334679.175635219</v>
      </c>
      <c r="G67" s="21"/>
      <c r="N67" s="21"/>
    </row>
    <row r="68" spans="1:15" x14ac:dyDescent="0.25">
      <c r="A68" s="8" t="s">
        <v>27</v>
      </c>
      <c r="B68" s="127">
        <f t="shared" si="4"/>
        <v>7017009.7941463701</v>
      </c>
      <c r="C68" s="128">
        <v>22334679.175635219</v>
      </c>
      <c r="D68" s="128">
        <v>0</v>
      </c>
      <c r="E68" s="128">
        <v>0</v>
      </c>
      <c r="F68" s="128">
        <f t="shared" si="5"/>
        <v>22334679.175635219</v>
      </c>
      <c r="G68" s="21"/>
      <c r="N68" s="21"/>
    </row>
    <row r="69" spans="1:15" x14ac:dyDescent="0.25">
      <c r="A69" s="8" t="s">
        <v>29</v>
      </c>
      <c r="B69" s="127">
        <f t="shared" si="4"/>
        <v>15688230.927410007</v>
      </c>
      <c r="C69" s="128">
        <v>22334679.175635219</v>
      </c>
      <c r="D69" s="128">
        <v>0</v>
      </c>
      <c r="E69" s="128">
        <v>0</v>
      </c>
      <c r="F69" s="128">
        <f t="shared" si="5"/>
        <v>22334679.175635219</v>
      </c>
      <c r="G69" s="21"/>
      <c r="N69" s="21"/>
    </row>
    <row r="70" spans="1:15" x14ac:dyDescent="0.25">
      <c r="A70" s="8" t="s">
        <v>31</v>
      </c>
      <c r="B70" s="127">
        <f t="shared" si="4"/>
        <v>29260035.791398641</v>
      </c>
      <c r="C70" s="128">
        <v>22334679.175635219</v>
      </c>
      <c r="D70" s="128">
        <v>6925356.6157634221</v>
      </c>
      <c r="E70" s="128">
        <v>0</v>
      </c>
      <c r="F70" s="128">
        <f t="shared" si="5"/>
        <v>29260035.791398641</v>
      </c>
      <c r="G70" s="21"/>
      <c r="N70" s="21"/>
    </row>
    <row r="71" spans="1:15" x14ac:dyDescent="0.25">
      <c r="A71" s="8" t="s">
        <v>33</v>
      </c>
      <c r="B71" s="127">
        <f t="shared" si="4"/>
        <v>43734445.310921244</v>
      </c>
      <c r="C71" s="128">
        <v>22334679.175635219</v>
      </c>
      <c r="D71" s="128">
        <v>6925356.6157634221</v>
      </c>
      <c r="E71" s="128">
        <v>14474409.519522604</v>
      </c>
      <c r="F71" s="128">
        <f t="shared" si="5"/>
        <v>43734445.310921244</v>
      </c>
      <c r="G71" s="21"/>
      <c r="N71" s="21"/>
    </row>
    <row r="72" spans="1:15" x14ac:dyDescent="0.25">
      <c r="A72" s="8" t="s">
        <v>34</v>
      </c>
      <c r="B72" s="127">
        <f t="shared" si="4"/>
        <v>52921956.620398223</v>
      </c>
      <c r="C72" s="128">
        <v>22334679.175635219</v>
      </c>
      <c r="D72" s="128">
        <v>6925356.6157634221</v>
      </c>
      <c r="E72" s="128">
        <v>23661920.828999583</v>
      </c>
      <c r="F72" s="128">
        <f t="shared" si="5"/>
        <v>52921956.620398223</v>
      </c>
      <c r="G72" s="21"/>
      <c r="N72" s="21"/>
    </row>
    <row r="75" spans="1:15" ht="18.75" x14ac:dyDescent="0.3">
      <c r="A75" s="28" t="s">
        <v>58</v>
      </c>
      <c r="B75" s="4" t="str">
        <f>B8</f>
        <v>GTS calculates which part of the capacity will be converted to a Year product, which part will be converted to a Quarter product and which part will be converted to a Month product.</v>
      </c>
    </row>
    <row r="76" spans="1:15" ht="18.75" x14ac:dyDescent="0.3">
      <c r="A76" s="28"/>
      <c r="B76" s="4" t="str">
        <f>B9</f>
        <v>The result is expressed in the Split factors and Booking factor</v>
      </c>
    </row>
    <row r="78" spans="1:15" x14ac:dyDescent="0.25">
      <c r="A78" s="32" t="s">
        <v>40</v>
      </c>
      <c r="B78" s="193" t="s">
        <v>73</v>
      </c>
      <c r="C78" s="194"/>
      <c r="D78" s="195"/>
      <c r="E78" s="6"/>
      <c r="F78" s="6"/>
      <c r="G78" s="29" t="s">
        <v>74</v>
      </c>
    </row>
    <row r="79" spans="1:15" ht="15.75" thickBot="1" x14ac:dyDescent="0.3">
      <c r="A79" s="8"/>
      <c r="B79" s="37" t="s">
        <v>69</v>
      </c>
      <c r="C79" s="37" t="s">
        <v>70</v>
      </c>
      <c r="D79" s="37" t="s">
        <v>71</v>
      </c>
      <c r="E79" s="6"/>
      <c r="F79" s="6"/>
      <c r="G79" s="11"/>
      <c r="O79" s="7"/>
    </row>
    <row r="80" spans="1:15" x14ac:dyDescent="0.25">
      <c r="A80" s="8" t="s">
        <v>15</v>
      </c>
      <c r="B80" s="11">
        <f>C61/F61</f>
        <v>0.42203048794735126</v>
      </c>
      <c r="C80" s="11">
        <f t="shared" ref="C80:C91" si="6">D61/F61</f>
        <v>0.40436460595709922</v>
      </c>
      <c r="D80" s="11">
        <f t="shared" ref="D80:D91" si="7">E61/F61</f>
        <v>0.17360490609554952</v>
      </c>
      <c r="E80" s="11">
        <f t="shared" ref="E80:E91" si="8">SUM(B80:D80)</f>
        <v>1</v>
      </c>
      <c r="F80" s="81"/>
      <c r="G80" s="11">
        <f>F61/B61</f>
        <v>1</v>
      </c>
      <c r="I80" s="139"/>
    </row>
    <row r="81" spans="1:9" x14ac:dyDescent="0.25">
      <c r="A81" s="8" t="s">
        <v>17</v>
      </c>
      <c r="B81" s="11">
        <f t="shared" ref="B81:B91" si="9">C62/F62</f>
        <v>0.42203048794735126</v>
      </c>
      <c r="C81" s="11">
        <f t="shared" si="6"/>
        <v>0.40436460595709922</v>
      </c>
      <c r="D81" s="11">
        <f t="shared" si="7"/>
        <v>0.17360490609554952</v>
      </c>
      <c r="E81" s="11">
        <f t="shared" si="8"/>
        <v>1</v>
      </c>
      <c r="F81" s="81"/>
      <c r="G81" s="11">
        <f t="shared" ref="G81:G91" si="10">F62/B62</f>
        <v>1</v>
      </c>
      <c r="I81" s="139"/>
    </row>
    <row r="82" spans="1:9" x14ac:dyDescent="0.25">
      <c r="A82" s="8" t="s">
        <v>19</v>
      </c>
      <c r="B82" s="11">
        <f t="shared" si="9"/>
        <v>0.51068852061232994</v>
      </c>
      <c r="C82" s="11">
        <f t="shared" si="6"/>
        <v>0.48931147938767011</v>
      </c>
      <c r="D82" s="11">
        <f t="shared" si="7"/>
        <v>0</v>
      </c>
      <c r="E82" s="11">
        <f t="shared" si="8"/>
        <v>1</v>
      </c>
      <c r="F82" s="81"/>
      <c r="G82" s="11">
        <f t="shared" si="10"/>
        <v>1</v>
      </c>
      <c r="I82" s="139"/>
    </row>
    <row r="83" spans="1:9" x14ac:dyDescent="0.25">
      <c r="A83" s="8" t="s">
        <v>21</v>
      </c>
      <c r="B83" s="11">
        <f t="shared" si="9"/>
        <v>0.70517715163782024</v>
      </c>
      <c r="C83" s="11">
        <f t="shared" si="6"/>
        <v>0</v>
      </c>
      <c r="D83" s="11">
        <f t="shared" si="7"/>
        <v>0.2948228483621797</v>
      </c>
      <c r="E83" s="11">
        <f t="shared" si="8"/>
        <v>1</v>
      </c>
      <c r="F83" s="81"/>
      <c r="G83" s="11">
        <f t="shared" si="10"/>
        <v>1</v>
      </c>
      <c r="I83" s="139"/>
    </row>
    <row r="84" spans="1:9" x14ac:dyDescent="0.25">
      <c r="A84" s="8" t="s">
        <v>23</v>
      </c>
      <c r="B84" s="11">
        <f t="shared" si="9"/>
        <v>1</v>
      </c>
      <c r="C84" s="11">
        <f t="shared" si="6"/>
        <v>0</v>
      </c>
      <c r="D84" s="11">
        <f t="shared" si="7"/>
        <v>0</v>
      </c>
      <c r="E84" s="11">
        <f t="shared" si="8"/>
        <v>1</v>
      </c>
      <c r="F84" s="81"/>
      <c r="G84" s="11">
        <f>F65/B65</f>
        <v>1</v>
      </c>
      <c r="I84" s="139"/>
    </row>
    <row r="85" spans="1:9" x14ac:dyDescent="0.25">
      <c r="A85" s="8" t="s">
        <v>24</v>
      </c>
      <c r="B85" s="11">
        <f t="shared" si="9"/>
        <v>1</v>
      </c>
      <c r="C85" s="11">
        <f t="shared" si="6"/>
        <v>0</v>
      </c>
      <c r="D85" s="11">
        <f t="shared" si="7"/>
        <v>0</v>
      </c>
      <c r="E85" s="11">
        <f t="shared" si="8"/>
        <v>1</v>
      </c>
      <c r="F85" s="81"/>
      <c r="G85" s="11">
        <f t="shared" si="10"/>
        <v>1.6546442598819784</v>
      </c>
      <c r="I85" s="139"/>
    </row>
    <row r="86" spans="1:9" x14ac:dyDescent="0.25">
      <c r="A86" s="8" t="s">
        <v>25</v>
      </c>
      <c r="B86" s="11">
        <f t="shared" si="9"/>
        <v>1</v>
      </c>
      <c r="C86" s="11">
        <f t="shared" si="6"/>
        <v>0</v>
      </c>
      <c r="D86" s="11">
        <f t="shared" si="7"/>
        <v>0</v>
      </c>
      <c r="E86" s="11">
        <f t="shared" si="8"/>
        <v>1</v>
      </c>
      <c r="F86" s="81"/>
      <c r="G86" s="11">
        <f t="shared" si="10"/>
        <v>3.1829340176020469</v>
      </c>
      <c r="I86" s="139"/>
    </row>
    <row r="87" spans="1:9" x14ac:dyDescent="0.25">
      <c r="A87" s="8" t="s">
        <v>27</v>
      </c>
      <c r="B87" s="11">
        <f t="shared" si="9"/>
        <v>1</v>
      </c>
      <c r="C87" s="11">
        <f t="shared" si="6"/>
        <v>0</v>
      </c>
      <c r="D87" s="11">
        <f t="shared" si="7"/>
        <v>0</v>
      </c>
      <c r="E87" s="11">
        <f t="shared" si="8"/>
        <v>1</v>
      </c>
      <c r="F87" s="81"/>
      <c r="G87" s="11">
        <f t="shared" si="10"/>
        <v>3.1829340176020469</v>
      </c>
      <c r="I87" s="139"/>
    </row>
    <row r="88" spans="1:9" x14ac:dyDescent="0.25">
      <c r="A88" s="8" t="s">
        <v>29</v>
      </c>
      <c r="B88" s="11">
        <f t="shared" si="9"/>
        <v>1</v>
      </c>
      <c r="C88" s="11">
        <f t="shared" si="6"/>
        <v>0</v>
      </c>
      <c r="D88" s="11">
        <f t="shared" si="7"/>
        <v>0</v>
      </c>
      <c r="E88" s="11">
        <f t="shared" si="8"/>
        <v>1</v>
      </c>
      <c r="F88" s="81"/>
      <c r="G88" s="11">
        <f t="shared" si="10"/>
        <v>1.4236582364817654</v>
      </c>
      <c r="I88" s="139"/>
    </row>
    <row r="89" spans="1:9" x14ac:dyDescent="0.25">
      <c r="A89" s="8" t="s">
        <v>31</v>
      </c>
      <c r="B89" s="11">
        <f t="shared" si="9"/>
        <v>0.76331687817691529</v>
      </c>
      <c r="C89" s="11">
        <f t="shared" si="6"/>
        <v>0.23668312182308468</v>
      </c>
      <c r="D89" s="11">
        <f t="shared" si="7"/>
        <v>0</v>
      </c>
      <c r="E89" s="11">
        <f t="shared" si="8"/>
        <v>1</v>
      </c>
      <c r="F89" s="81"/>
      <c r="G89" s="11">
        <f t="shared" si="10"/>
        <v>1</v>
      </c>
      <c r="I89" s="139"/>
    </row>
    <row r="90" spans="1:9" x14ac:dyDescent="0.25">
      <c r="A90" s="8" t="s">
        <v>33</v>
      </c>
      <c r="B90" s="11">
        <f t="shared" si="9"/>
        <v>0.51068852061232994</v>
      </c>
      <c r="C90" s="11">
        <f t="shared" si="6"/>
        <v>0.15835016464777343</v>
      </c>
      <c r="D90" s="11">
        <f t="shared" si="7"/>
        <v>0.33096131473989665</v>
      </c>
      <c r="E90" s="11">
        <f>SUM(B90:D90)</f>
        <v>1</v>
      </c>
      <c r="F90" s="81"/>
      <c r="G90" s="11">
        <f t="shared" si="10"/>
        <v>1</v>
      </c>
      <c r="I90" s="139"/>
    </row>
    <row r="91" spans="1:9" x14ac:dyDescent="0.25">
      <c r="A91" s="8" t="s">
        <v>34</v>
      </c>
      <c r="B91" s="11">
        <f t="shared" si="9"/>
        <v>0.42203048794735126</v>
      </c>
      <c r="C91" s="11">
        <f t="shared" si="6"/>
        <v>0.13085979918388194</v>
      </c>
      <c r="D91" s="11">
        <f t="shared" si="7"/>
        <v>0.44710971286876683</v>
      </c>
      <c r="E91" s="11">
        <f t="shared" si="8"/>
        <v>1</v>
      </c>
      <c r="F91" s="81"/>
      <c r="G91" s="11">
        <f t="shared" si="10"/>
        <v>1</v>
      </c>
      <c r="I91" s="139"/>
    </row>
    <row r="92" spans="1:9" x14ac:dyDescent="0.25">
      <c r="A92" s="125"/>
      <c r="B92" t="s">
        <v>120</v>
      </c>
      <c r="C92" s="124"/>
      <c r="D92" s="124"/>
      <c r="E92" s="124"/>
      <c r="F92" s="124"/>
      <c r="H92" s="124"/>
    </row>
    <row r="94" spans="1:9" ht="18.75" x14ac:dyDescent="0.3">
      <c r="A94" s="28" t="s">
        <v>61</v>
      </c>
      <c r="B94" s="4" t="str">
        <f>B10</f>
        <v>GTS calculates the standard capacity for profile users</v>
      </c>
    </row>
    <row r="96" spans="1:9" ht="17.25" x14ac:dyDescent="0.25">
      <c r="A96" s="9"/>
      <c r="B96" s="9"/>
      <c r="C96" s="34" t="s">
        <v>121</v>
      </c>
      <c r="D96" s="34" t="s">
        <v>1</v>
      </c>
    </row>
    <row r="97" spans="1:9" x14ac:dyDescent="0.25">
      <c r="A97" s="6" t="s">
        <v>122</v>
      </c>
      <c r="B97" s="6"/>
      <c r="C97" s="128">
        <v>6500000</v>
      </c>
      <c r="D97" s="128">
        <f>C97*35.17/3.6</f>
        <v>63501388.888888888</v>
      </c>
      <c r="F97" s="56"/>
    </row>
    <row r="98" spans="1:9" x14ac:dyDescent="0.25">
      <c r="D98" s="21"/>
    </row>
    <row r="100" spans="1:9" s="23" customFormat="1" x14ac:dyDescent="0.25"/>
    <row r="102" spans="1:9" ht="18.75" x14ac:dyDescent="0.3">
      <c r="A102" s="4" t="s">
        <v>80</v>
      </c>
    </row>
    <row r="103" spans="1:9" s="25" customFormat="1" ht="15.75" x14ac:dyDescent="0.25">
      <c r="A103" t="s">
        <v>49</v>
      </c>
      <c r="B103" t="s">
        <v>123</v>
      </c>
      <c r="C103"/>
      <c r="D103"/>
      <c r="E103"/>
      <c r="F103" s="5"/>
    </row>
    <row r="104" spans="1:9" s="25" customFormat="1" ht="15.75" x14ac:dyDescent="0.25">
      <c r="A104" t="s">
        <v>51</v>
      </c>
      <c r="B104" t="s">
        <v>124</v>
      </c>
      <c r="C104"/>
      <c r="D104"/>
      <c r="E104"/>
      <c r="F104" s="5"/>
    </row>
    <row r="105" spans="1:9" s="25" customFormat="1" ht="15.75" x14ac:dyDescent="0.25">
      <c r="A105" t="s">
        <v>53</v>
      </c>
      <c r="B105" t="s">
        <v>125</v>
      </c>
      <c r="C105"/>
      <c r="D105"/>
      <c r="E105"/>
      <c r="F105" s="5"/>
    </row>
    <row r="106" spans="1:9" x14ac:dyDescent="0.25">
      <c r="A106" t="s">
        <v>55</v>
      </c>
      <c r="B106" t="s">
        <v>126</v>
      </c>
    </row>
    <row r="107" spans="1:9" x14ac:dyDescent="0.25">
      <c r="A107" t="s">
        <v>58</v>
      </c>
      <c r="B107" t="s">
        <v>127</v>
      </c>
      <c r="I107" s="5"/>
    </row>
    <row r="108" spans="1:9" x14ac:dyDescent="0.25">
      <c r="A108" t="s">
        <v>61</v>
      </c>
      <c r="B108" t="s">
        <v>128</v>
      </c>
    </row>
    <row r="109" spans="1:9" x14ac:dyDescent="0.25">
      <c r="B109" t="s">
        <v>86</v>
      </c>
    </row>
    <row r="110" spans="1:9" x14ac:dyDescent="0.25">
      <c r="A110" t="s">
        <v>129</v>
      </c>
      <c r="B110" t="s">
        <v>87</v>
      </c>
    </row>
    <row r="114" spans="1:7" ht="18.75" x14ac:dyDescent="0.3">
      <c r="A114" s="28" t="s">
        <v>49</v>
      </c>
      <c r="B114" s="4" t="str">
        <f>B103</f>
        <v>GTS calculates each month the total standard yearly usage per category type (G1A, G2A, G2C and GMN) based on OV-exit data received from DSO's</v>
      </c>
    </row>
    <row r="116" spans="1:7" x14ac:dyDescent="0.25">
      <c r="B116" s="1" t="s">
        <v>130</v>
      </c>
    </row>
    <row r="117" spans="1:7" ht="30" x14ac:dyDescent="0.25">
      <c r="A117" s="32" t="s">
        <v>40</v>
      </c>
      <c r="B117" s="121" t="s">
        <v>112</v>
      </c>
      <c r="C117" s="121" t="s">
        <v>113</v>
      </c>
      <c r="D117" s="121" t="s">
        <v>131</v>
      </c>
      <c r="E117" s="121" t="s">
        <v>132</v>
      </c>
      <c r="G117" s="56"/>
    </row>
    <row r="118" spans="1:7" x14ac:dyDescent="0.25">
      <c r="A118" s="120" t="s">
        <v>15</v>
      </c>
      <c r="B118" s="171">
        <v>70871947572</v>
      </c>
      <c r="C118" s="171">
        <v>12739440210</v>
      </c>
      <c r="D118" s="171">
        <v>9495851057</v>
      </c>
      <c r="E118" s="171">
        <v>1135883067</v>
      </c>
      <c r="F118" s="21"/>
      <c r="G118" s="31" t="s">
        <v>88</v>
      </c>
    </row>
    <row r="119" spans="1:7" x14ac:dyDescent="0.25">
      <c r="A119" s="120" t="s">
        <v>17</v>
      </c>
      <c r="B119" s="171">
        <v>71050984405</v>
      </c>
      <c r="C119" s="171">
        <v>12834978851</v>
      </c>
      <c r="D119" s="171">
        <v>9401443949</v>
      </c>
      <c r="E119" s="171">
        <v>1133906552</v>
      </c>
      <c r="F119" s="21"/>
      <c r="G119" s="63" t="s">
        <v>89</v>
      </c>
    </row>
    <row r="120" spans="1:7" x14ac:dyDescent="0.25">
      <c r="A120" s="8" t="s">
        <v>19</v>
      </c>
      <c r="B120" s="171">
        <v>71073260136</v>
      </c>
      <c r="C120" s="171">
        <v>12820953488</v>
      </c>
      <c r="D120" s="171">
        <v>9351757146</v>
      </c>
      <c r="E120" s="171">
        <v>1133906552</v>
      </c>
      <c r="F120" s="21"/>
      <c r="G120" s="174" t="s">
        <v>90</v>
      </c>
    </row>
    <row r="121" spans="1:7" x14ac:dyDescent="0.25">
      <c r="A121" s="8" t="s">
        <v>21</v>
      </c>
      <c r="B121" s="171">
        <v>71150469061</v>
      </c>
      <c r="C121" s="171">
        <v>12841105467</v>
      </c>
      <c r="D121" s="171">
        <v>9397096024</v>
      </c>
      <c r="E121" s="171">
        <v>1133906552</v>
      </c>
      <c r="F121" s="21"/>
    </row>
    <row r="122" spans="1:7" x14ac:dyDescent="0.25">
      <c r="A122" s="8" t="s">
        <v>23</v>
      </c>
      <c r="B122" s="171">
        <v>70946961051</v>
      </c>
      <c r="C122" s="171">
        <v>12821732892</v>
      </c>
      <c r="D122" s="171">
        <v>9267434306</v>
      </c>
      <c r="E122" s="171">
        <v>1133906552</v>
      </c>
    </row>
    <row r="123" spans="1:7" x14ac:dyDescent="0.25">
      <c r="A123" s="8" t="s">
        <v>24</v>
      </c>
      <c r="B123" s="171">
        <v>70830200722</v>
      </c>
      <c r="C123" s="171">
        <v>12816747744</v>
      </c>
      <c r="D123" s="171">
        <v>9227401044</v>
      </c>
      <c r="E123" s="171">
        <v>1133906552</v>
      </c>
    </row>
    <row r="124" spans="1:7" x14ac:dyDescent="0.25">
      <c r="A124" s="8" t="s">
        <v>25</v>
      </c>
      <c r="B124" s="171">
        <v>70694830678</v>
      </c>
      <c r="C124" s="171">
        <v>12802585356</v>
      </c>
      <c r="D124" s="171">
        <v>9181799105</v>
      </c>
      <c r="E124" s="171">
        <v>1133906540</v>
      </c>
    </row>
    <row r="125" spans="1:7" x14ac:dyDescent="0.25">
      <c r="A125" s="8" t="s">
        <v>27</v>
      </c>
      <c r="B125" s="171">
        <v>70662012508</v>
      </c>
      <c r="C125" s="171">
        <v>12786772817</v>
      </c>
      <c r="D125" s="171">
        <v>9198821507</v>
      </c>
      <c r="E125" s="171">
        <v>1133906540</v>
      </c>
    </row>
    <row r="126" spans="1:7" x14ac:dyDescent="0.25">
      <c r="A126" s="8" t="s">
        <v>29</v>
      </c>
      <c r="B126" s="171">
        <v>70669705143</v>
      </c>
      <c r="C126" s="171">
        <v>12783937590</v>
      </c>
      <c r="D126" s="171">
        <v>9207722106</v>
      </c>
      <c r="E126" s="171">
        <v>1133906540</v>
      </c>
    </row>
    <row r="127" spans="1:7" x14ac:dyDescent="0.25">
      <c r="A127" s="8" t="s">
        <v>31</v>
      </c>
      <c r="B127" s="171">
        <v>70669705143</v>
      </c>
      <c r="C127" s="171">
        <v>12783937590</v>
      </c>
      <c r="D127" s="171">
        <v>9207722106</v>
      </c>
      <c r="E127" s="171">
        <v>1133906540</v>
      </c>
      <c r="F127" s="21"/>
    </row>
    <row r="128" spans="1:7" x14ac:dyDescent="0.25">
      <c r="A128" s="8" t="s">
        <v>33</v>
      </c>
      <c r="B128" s="171">
        <v>70318218430</v>
      </c>
      <c r="C128" s="171">
        <v>12702170192</v>
      </c>
      <c r="D128" s="171">
        <v>9167643193</v>
      </c>
      <c r="E128" s="171">
        <v>1133906540</v>
      </c>
    </row>
    <row r="129" spans="1:8" x14ac:dyDescent="0.25">
      <c r="A129" s="8" t="s">
        <v>34</v>
      </c>
      <c r="B129" s="171">
        <v>70302464607</v>
      </c>
      <c r="C129" s="171">
        <v>12675374301</v>
      </c>
      <c r="D129" s="171">
        <v>9214571155</v>
      </c>
      <c r="E129" s="171">
        <v>1133906540</v>
      </c>
      <c r="F129" s="21"/>
    </row>
    <row r="131" spans="1:8" x14ac:dyDescent="0.25">
      <c r="C131" s="30"/>
    </row>
    <row r="132" spans="1:8" ht="18.75" x14ac:dyDescent="0.3">
      <c r="A132" s="28" t="s">
        <v>51</v>
      </c>
      <c r="B132" s="4" t="str">
        <f>B104</f>
        <v>Based on the standard yearly usage per category type (G1A, G2A, G2C, GMN), GTS calculates each month the model capacity</v>
      </c>
    </row>
    <row r="133" spans="1:8" ht="18.75" x14ac:dyDescent="0.3">
      <c r="A133" s="28"/>
      <c r="B133" s="4"/>
    </row>
    <row r="134" spans="1:8" ht="18.75" x14ac:dyDescent="0.3">
      <c r="A134" s="4"/>
    </row>
    <row r="135" spans="1:8" x14ac:dyDescent="0.25">
      <c r="B135" s="1" t="s">
        <v>133</v>
      </c>
      <c r="C135" s="1"/>
    </row>
    <row r="136" spans="1:8" ht="45" x14ac:dyDescent="0.25">
      <c r="A136" s="32" t="s">
        <v>40</v>
      </c>
      <c r="B136" s="35" t="s">
        <v>134</v>
      </c>
      <c r="C136" s="35" t="s">
        <v>135</v>
      </c>
      <c r="D136" s="35" t="s">
        <v>136</v>
      </c>
      <c r="E136" s="35" t="s">
        <v>137</v>
      </c>
      <c r="F136" s="36" t="s">
        <v>138</v>
      </c>
    </row>
    <row r="137" spans="1:8" x14ac:dyDescent="0.25">
      <c r="A137" s="8" t="s">
        <v>15</v>
      </c>
      <c r="B137" s="172">
        <f>B118*$C$15</f>
        <v>40982673.211751781</v>
      </c>
      <c r="C137" s="172">
        <f>C118*$D$15</f>
        <v>5955502.4297423363</v>
      </c>
      <c r="D137" s="172">
        <f t="shared" ref="D137:E139" si="11">D118*$E$15</f>
        <v>6187168.0872531384</v>
      </c>
      <c r="E137" s="172">
        <f t="shared" si="11"/>
        <v>740102.11626191251</v>
      </c>
      <c r="F137" s="172">
        <f>SUM(B137:E137)</f>
        <v>53865445.84500917</v>
      </c>
      <c r="H137" s="31" t="s">
        <v>88</v>
      </c>
    </row>
    <row r="138" spans="1:8" x14ac:dyDescent="0.25">
      <c r="A138" s="8" t="s">
        <v>17</v>
      </c>
      <c r="B138" s="172">
        <f t="shared" ref="B138:B148" si="12">B119*$C$15</f>
        <v>41086203.709657907</v>
      </c>
      <c r="C138" s="172">
        <f>C119*$D$15</f>
        <v>6000165.3505010642</v>
      </c>
      <c r="D138" s="172">
        <f t="shared" si="11"/>
        <v>6125655.6812222041</v>
      </c>
      <c r="E138" s="172">
        <f t="shared" si="11"/>
        <v>738814.28745556634</v>
      </c>
      <c r="F138" s="172">
        <f>SUM(B138:E138)</f>
        <v>53950839.028836735</v>
      </c>
      <c r="H138" s="63" t="s">
        <v>89</v>
      </c>
    </row>
    <row r="139" spans="1:8" x14ac:dyDescent="0.25">
      <c r="A139" s="8" t="s">
        <v>19</v>
      </c>
      <c r="B139" s="172">
        <f t="shared" si="12"/>
        <v>41099084.955840655</v>
      </c>
      <c r="C139" s="172">
        <f>C120*$D$15</f>
        <v>5993608.6979286103</v>
      </c>
      <c r="D139" s="172">
        <f t="shared" si="11"/>
        <v>6093281.4790539201</v>
      </c>
      <c r="E139" s="172">
        <f t="shared" si="11"/>
        <v>738814.28745556634</v>
      </c>
      <c r="F139" s="172">
        <f>SUM(B139:E139)</f>
        <v>53924789.42027875</v>
      </c>
      <c r="H139" s="174" t="s">
        <v>90</v>
      </c>
    </row>
    <row r="140" spans="1:8" x14ac:dyDescent="0.25">
      <c r="A140" s="8" t="s">
        <v>21</v>
      </c>
      <c r="B140" s="172">
        <f t="shared" si="12"/>
        <v>41143732.072939999</v>
      </c>
      <c r="C140" s="172">
        <f t="shared" ref="C140:C148" si="13">C121*$D$15</f>
        <v>6003029.4540937366</v>
      </c>
      <c r="D140" s="172">
        <f t="shared" ref="D140:E142" si="14">D121*$E$15</f>
        <v>6122822.7236869298</v>
      </c>
      <c r="E140" s="172">
        <f t="shared" si="14"/>
        <v>738814.28745556634</v>
      </c>
      <c r="F140" s="172">
        <f t="shared" ref="F140:F148" si="15">SUM(B140:E140)</f>
        <v>54008398.538176231</v>
      </c>
    </row>
    <row r="141" spans="1:8" x14ac:dyDescent="0.25">
      <c r="A141" s="8" t="s">
        <v>23</v>
      </c>
      <c r="B141" s="172">
        <f t="shared" si="12"/>
        <v>41026050.782167926</v>
      </c>
      <c r="C141" s="172">
        <f t="shared" si="13"/>
        <v>5993973.0579271056</v>
      </c>
      <c r="D141" s="172">
        <f t="shared" si="14"/>
        <v>6038339.6332369549</v>
      </c>
      <c r="E141" s="172">
        <f t="shared" si="14"/>
        <v>738814.28745556634</v>
      </c>
      <c r="F141" s="172">
        <f t="shared" si="15"/>
        <v>53797177.760787547</v>
      </c>
    </row>
    <row r="142" spans="1:8" x14ac:dyDescent="0.25">
      <c r="A142" s="8" t="s">
        <v>24</v>
      </c>
      <c r="B142" s="172">
        <f t="shared" si="12"/>
        <v>40958532.524642378</v>
      </c>
      <c r="C142" s="172">
        <f t="shared" si="13"/>
        <v>5991642.5739704147</v>
      </c>
      <c r="D142" s="172">
        <f t="shared" si="14"/>
        <v>6012255.3444682881</v>
      </c>
      <c r="E142" s="172">
        <f t="shared" si="14"/>
        <v>738814.28745556634</v>
      </c>
      <c r="F142" s="172">
        <f t="shared" si="15"/>
        <v>53701244.730536647</v>
      </c>
    </row>
    <row r="143" spans="1:8" x14ac:dyDescent="0.25">
      <c r="A143" s="8" t="s">
        <v>25</v>
      </c>
      <c r="B143" s="172">
        <f t="shared" si="12"/>
        <v>40880252.944837175</v>
      </c>
      <c r="C143" s="172">
        <f t="shared" si="13"/>
        <v>5985021.8642096557</v>
      </c>
      <c r="D143" s="172">
        <f t="shared" ref="D143:E143" si="16">D124*$E$15</f>
        <v>5982542.6983869579</v>
      </c>
      <c r="E143" s="172">
        <f t="shared" si="16"/>
        <v>738814.27963678143</v>
      </c>
      <c r="F143" s="172">
        <f t="shared" si="15"/>
        <v>53586631.787070572</v>
      </c>
    </row>
    <row r="144" spans="1:8" x14ac:dyDescent="0.25">
      <c r="A144" s="8" t="s">
        <v>27</v>
      </c>
      <c r="B144" s="172">
        <f t="shared" si="12"/>
        <v>40861275.389082104</v>
      </c>
      <c r="C144" s="172">
        <f t="shared" si="13"/>
        <v>5977629.7329321001</v>
      </c>
      <c r="D144" s="172">
        <f t="shared" ref="D144:E148" si="17">D125*$E$15</f>
        <v>5993633.9067252725</v>
      </c>
      <c r="E144" s="172">
        <f t="shared" si="17"/>
        <v>738814.27963678143</v>
      </c>
      <c r="F144" s="172">
        <f t="shared" si="15"/>
        <v>53571353.308376253</v>
      </c>
    </row>
    <row r="145" spans="1:7" x14ac:dyDescent="0.25">
      <c r="A145" s="8" t="s">
        <v>29</v>
      </c>
      <c r="B145" s="172">
        <f t="shared" si="12"/>
        <v>40865723.760506101</v>
      </c>
      <c r="C145" s="172">
        <f t="shared" si="13"/>
        <v>5976304.3056755615</v>
      </c>
      <c r="D145" s="172">
        <f t="shared" si="17"/>
        <v>5999433.2291619536</v>
      </c>
      <c r="E145" s="172">
        <f t="shared" si="17"/>
        <v>738814.27963678143</v>
      </c>
      <c r="F145" s="172">
        <f t="shared" si="15"/>
        <v>53580275.574980393</v>
      </c>
    </row>
    <row r="146" spans="1:7" x14ac:dyDescent="0.25">
      <c r="A146" s="8" t="s">
        <v>31</v>
      </c>
      <c r="B146" s="172">
        <f t="shared" si="12"/>
        <v>40865723.760506101</v>
      </c>
      <c r="C146" s="172">
        <f t="shared" si="13"/>
        <v>5976304.3056755615</v>
      </c>
      <c r="D146" s="172">
        <f t="shared" si="17"/>
        <v>5999433.2291619536</v>
      </c>
      <c r="E146" s="172">
        <f t="shared" si="17"/>
        <v>738814.27963678143</v>
      </c>
      <c r="F146" s="172">
        <f t="shared" si="15"/>
        <v>53580275.574980393</v>
      </c>
    </row>
    <row r="147" spans="1:7" x14ac:dyDescent="0.25">
      <c r="A147" s="8" t="s">
        <v>33</v>
      </c>
      <c r="B147" s="172">
        <f t="shared" si="12"/>
        <v>40662471.760375619</v>
      </c>
      <c r="C147" s="172">
        <f t="shared" si="13"/>
        <v>5938079.2400968987</v>
      </c>
      <c r="D147" s="172">
        <f t="shared" si="17"/>
        <v>5973319.1957807541</v>
      </c>
      <c r="E147" s="172">
        <f t="shared" si="17"/>
        <v>738814.27963678143</v>
      </c>
      <c r="F147" s="172">
        <f t="shared" si="15"/>
        <v>53312684.475890048</v>
      </c>
    </row>
    <row r="148" spans="1:7" x14ac:dyDescent="0.25">
      <c r="A148" s="8" t="s">
        <v>34</v>
      </c>
      <c r="B148" s="172">
        <f t="shared" si="12"/>
        <v>40653361.89671357</v>
      </c>
      <c r="C148" s="172">
        <f t="shared" si="13"/>
        <v>5925552.5520064486</v>
      </c>
      <c r="D148" s="172">
        <f t="shared" si="17"/>
        <v>6003895.8325817483</v>
      </c>
      <c r="E148" s="172">
        <f t="shared" si="17"/>
        <v>738814.27963678143</v>
      </c>
      <c r="F148" s="172">
        <f t="shared" si="15"/>
        <v>53321624.560938545</v>
      </c>
    </row>
    <row r="149" spans="1:7" x14ac:dyDescent="0.25">
      <c r="C149" s="30"/>
    </row>
    <row r="150" spans="1:7" ht="18.75" x14ac:dyDescent="0.3">
      <c r="A150" s="4"/>
    </row>
    <row r="151" spans="1:7" x14ac:dyDescent="0.25">
      <c r="D151" s="21"/>
    </row>
    <row r="152" spans="1:7" ht="18.75" x14ac:dyDescent="0.3">
      <c r="A152" s="28" t="s">
        <v>53</v>
      </c>
      <c r="B152" s="4" t="str">
        <f>B105</f>
        <v>GTS calculates each month a new fit factor : Standard capacity for profile users / Model capacity profile users</v>
      </c>
    </row>
    <row r="153" spans="1:7" ht="18.75" x14ac:dyDescent="0.3">
      <c r="A153" s="28"/>
      <c r="B153" s="4"/>
    </row>
    <row r="154" spans="1:7" x14ac:dyDescent="0.25">
      <c r="D154" s="21"/>
    </row>
    <row r="155" spans="1:7" x14ac:dyDescent="0.25">
      <c r="A155" s="1" t="s">
        <v>40</v>
      </c>
      <c r="B155" s="10" t="s">
        <v>139</v>
      </c>
    </row>
    <row r="156" spans="1:7" x14ac:dyDescent="0.25">
      <c r="A156" t="s">
        <v>15</v>
      </c>
      <c r="B156" s="173">
        <f t="shared" ref="B156:B167" si="18">ROUND(($D$97/F137),2)</f>
        <v>1.18</v>
      </c>
      <c r="G156" s="31" t="s">
        <v>88</v>
      </c>
    </row>
    <row r="157" spans="1:7" x14ac:dyDescent="0.25">
      <c r="A157" t="s">
        <v>17</v>
      </c>
      <c r="B157" s="173">
        <f t="shared" si="18"/>
        <v>1.18</v>
      </c>
      <c r="G157" s="63" t="s">
        <v>89</v>
      </c>
    </row>
    <row r="158" spans="1:7" x14ac:dyDescent="0.25">
      <c r="A158" t="s">
        <v>19</v>
      </c>
      <c r="B158" s="173">
        <f t="shared" si="18"/>
        <v>1.18</v>
      </c>
      <c r="G158" s="174" t="s">
        <v>90</v>
      </c>
    </row>
    <row r="159" spans="1:7" x14ac:dyDescent="0.25">
      <c r="A159" t="s">
        <v>21</v>
      </c>
      <c r="B159" s="173">
        <f t="shared" si="18"/>
        <v>1.18</v>
      </c>
    </row>
    <row r="160" spans="1:7" x14ac:dyDescent="0.25">
      <c r="A160" t="s">
        <v>23</v>
      </c>
      <c r="B160" s="173">
        <f t="shared" si="18"/>
        <v>1.18</v>
      </c>
    </row>
    <row r="161" spans="1:5" x14ac:dyDescent="0.25">
      <c r="A161" t="s">
        <v>24</v>
      </c>
      <c r="B161" s="173">
        <f t="shared" si="18"/>
        <v>1.18</v>
      </c>
    </row>
    <row r="162" spans="1:5" x14ac:dyDescent="0.25">
      <c r="A162" t="s">
        <v>25</v>
      </c>
      <c r="B162" s="173">
        <v>1.19</v>
      </c>
    </row>
    <row r="163" spans="1:5" x14ac:dyDescent="0.25">
      <c r="A163" t="s">
        <v>27</v>
      </c>
      <c r="B163" s="173">
        <f t="shared" si="18"/>
        <v>1.19</v>
      </c>
    </row>
    <row r="164" spans="1:5" x14ac:dyDescent="0.25">
      <c r="A164" t="s">
        <v>29</v>
      </c>
      <c r="B164" s="173">
        <f t="shared" si="18"/>
        <v>1.19</v>
      </c>
    </row>
    <row r="165" spans="1:5" x14ac:dyDescent="0.25">
      <c r="A165" t="s">
        <v>31</v>
      </c>
      <c r="B165" s="173">
        <f t="shared" si="18"/>
        <v>1.19</v>
      </c>
    </row>
    <row r="166" spans="1:5" x14ac:dyDescent="0.25">
      <c r="A166" t="s">
        <v>33</v>
      </c>
      <c r="B166" s="173">
        <f t="shared" si="18"/>
        <v>1.19</v>
      </c>
    </row>
    <row r="167" spans="1:5" x14ac:dyDescent="0.25">
      <c r="A167" t="s">
        <v>34</v>
      </c>
      <c r="B167" s="173">
        <f t="shared" si="18"/>
        <v>1.19</v>
      </c>
    </row>
    <row r="169" spans="1:5" x14ac:dyDescent="0.25">
      <c r="A169" s="1"/>
    </row>
    <row r="170" spans="1:5" ht="18.75" x14ac:dyDescent="0.3">
      <c r="A170" s="28" t="s">
        <v>55</v>
      </c>
      <c r="B170" s="4" t="str">
        <f>B106</f>
        <v>GTS and shipper receive each month OV-exit data with an update of the standard yearly usage per shipper in the three category types (G1A, G2A, G2C, GMN)</v>
      </c>
    </row>
    <row r="171" spans="1:5" ht="18.75" x14ac:dyDescent="0.25">
      <c r="A171" s="28"/>
    </row>
    <row r="172" spans="1:5" x14ac:dyDescent="0.25">
      <c r="B172" s="1" t="s">
        <v>140</v>
      </c>
    </row>
    <row r="173" spans="1:5" ht="45" x14ac:dyDescent="0.25">
      <c r="A173" s="32" t="s">
        <v>40</v>
      </c>
      <c r="B173" s="35" t="s">
        <v>141</v>
      </c>
      <c r="C173" s="35" t="s">
        <v>142</v>
      </c>
      <c r="D173" s="35" t="s">
        <v>143</v>
      </c>
      <c r="E173" s="35" t="s">
        <v>144</v>
      </c>
    </row>
    <row r="174" spans="1:5" x14ac:dyDescent="0.25">
      <c r="A174" s="8" t="s">
        <v>15</v>
      </c>
      <c r="B174" s="49">
        <f>'Quick calculator Profile'!C7</f>
        <v>0</v>
      </c>
      <c r="C174" s="49">
        <f>'Quick calculator Profile'!D7</f>
        <v>0</v>
      </c>
      <c r="D174" s="49">
        <f>'Quick calculator Profile'!E7</f>
        <v>0</v>
      </c>
      <c r="E174" s="49">
        <f>'Quick calculator Profile'!F7</f>
        <v>0</v>
      </c>
    </row>
    <row r="175" spans="1:5" x14ac:dyDescent="0.25">
      <c r="A175" s="8" t="s">
        <v>17</v>
      </c>
      <c r="B175" s="49">
        <f>'Quick calculator Profile'!C8</f>
        <v>0</v>
      </c>
      <c r="C175" s="49">
        <f>'Quick calculator Profile'!D8</f>
        <v>0</v>
      </c>
      <c r="D175" s="49">
        <f>'Quick calculator Profile'!E8</f>
        <v>0</v>
      </c>
      <c r="E175" s="49">
        <f>'Quick calculator Profile'!F8</f>
        <v>0</v>
      </c>
    </row>
    <row r="176" spans="1:5" x14ac:dyDescent="0.25">
      <c r="A176" s="8" t="s">
        <v>19</v>
      </c>
      <c r="B176" s="49">
        <f>'Quick calculator Profile'!C9</f>
        <v>0</v>
      </c>
      <c r="C176" s="49">
        <f>'Quick calculator Profile'!D9</f>
        <v>0</v>
      </c>
      <c r="D176" s="49">
        <f>'Quick calculator Profile'!E9</f>
        <v>0</v>
      </c>
      <c r="E176" s="49">
        <f>'Quick calculator Profile'!F9</f>
        <v>0</v>
      </c>
    </row>
    <row r="177" spans="1:7" x14ac:dyDescent="0.25">
      <c r="A177" s="8" t="s">
        <v>21</v>
      </c>
      <c r="B177" s="49">
        <f>'Quick calculator Profile'!C10</f>
        <v>0</v>
      </c>
      <c r="C177" s="49">
        <f>'Quick calculator Profile'!D10</f>
        <v>0</v>
      </c>
      <c r="D177" s="49">
        <f>'Quick calculator Profile'!E10</f>
        <v>0</v>
      </c>
      <c r="E177" s="49">
        <f>'Quick calculator Profile'!F10</f>
        <v>0</v>
      </c>
    </row>
    <row r="178" spans="1:7" x14ac:dyDescent="0.25">
      <c r="A178" s="8" t="s">
        <v>23</v>
      </c>
      <c r="B178" s="49">
        <f>'Quick calculator Profile'!C11</f>
        <v>0</v>
      </c>
      <c r="C178" s="49">
        <f>'Quick calculator Profile'!D11</f>
        <v>0</v>
      </c>
      <c r="D178" s="49">
        <f>'Quick calculator Profile'!E11</f>
        <v>0</v>
      </c>
      <c r="E178" s="49">
        <f>'Quick calculator Profile'!F11</f>
        <v>0</v>
      </c>
    </row>
    <row r="179" spans="1:7" x14ac:dyDescent="0.25">
      <c r="A179" s="8" t="s">
        <v>24</v>
      </c>
      <c r="B179" s="49">
        <f>'Quick calculator Profile'!C12</f>
        <v>0</v>
      </c>
      <c r="C179" s="49">
        <f>'Quick calculator Profile'!D12</f>
        <v>0</v>
      </c>
      <c r="D179" s="49">
        <f>'Quick calculator Profile'!E12</f>
        <v>0</v>
      </c>
      <c r="E179" s="49">
        <f>'Quick calculator Profile'!F12</f>
        <v>0</v>
      </c>
    </row>
    <row r="180" spans="1:7" x14ac:dyDescent="0.25">
      <c r="A180" s="8" t="s">
        <v>25</v>
      </c>
      <c r="B180" s="49">
        <f>'Quick calculator Profile'!C13</f>
        <v>0</v>
      </c>
      <c r="C180" s="49">
        <f>'Quick calculator Profile'!D13</f>
        <v>0</v>
      </c>
      <c r="D180" s="49">
        <f>'Quick calculator Profile'!E13</f>
        <v>0</v>
      </c>
      <c r="E180" s="49">
        <f>'Quick calculator Profile'!F13</f>
        <v>0</v>
      </c>
    </row>
    <row r="181" spans="1:7" x14ac:dyDescent="0.25">
      <c r="A181" s="8" t="s">
        <v>27</v>
      </c>
      <c r="B181" s="49">
        <f>'Quick calculator Profile'!C14</f>
        <v>0</v>
      </c>
      <c r="C181" s="49">
        <f>'Quick calculator Profile'!D14</f>
        <v>0</v>
      </c>
      <c r="D181" s="49">
        <f>'Quick calculator Profile'!E14</f>
        <v>0</v>
      </c>
      <c r="E181" s="49">
        <f>'Quick calculator Profile'!F14</f>
        <v>0</v>
      </c>
    </row>
    <row r="182" spans="1:7" x14ac:dyDescent="0.25">
      <c r="A182" s="8" t="s">
        <v>29</v>
      </c>
      <c r="B182" s="49">
        <f>'Quick calculator Profile'!C15</f>
        <v>0</v>
      </c>
      <c r="C182" s="49">
        <f>'Quick calculator Profile'!D15</f>
        <v>0</v>
      </c>
      <c r="D182" s="49">
        <f>'Quick calculator Profile'!E15</f>
        <v>0</v>
      </c>
      <c r="E182" s="49">
        <f>'Quick calculator Profile'!F15</f>
        <v>0</v>
      </c>
    </row>
    <row r="183" spans="1:7" x14ac:dyDescent="0.25">
      <c r="A183" s="8" t="s">
        <v>31</v>
      </c>
      <c r="B183" s="49">
        <f>'Quick calculator Profile'!C16</f>
        <v>0</v>
      </c>
      <c r="C183" s="49">
        <f>'Quick calculator Profile'!D16</f>
        <v>0</v>
      </c>
      <c r="D183" s="49">
        <f>'Quick calculator Profile'!E16</f>
        <v>0</v>
      </c>
      <c r="E183" s="49">
        <f>'Quick calculator Profile'!F16</f>
        <v>0</v>
      </c>
    </row>
    <row r="184" spans="1:7" x14ac:dyDescent="0.25">
      <c r="A184" s="8" t="s">
        <v>33</v>
      </c>
      <c r="B184" s="49">
        <f>'Quick calculator Profile'!C17</f>
        <v>0</v>
      </c>
      <c r="C184" s="49">
        <f>'Quick calculator Profile'!D17</f>
        <v>0</v>
      </c>
      <c r="D184" s="49">
        <f>'Quick calculator Profile'!E17</f>
        <v>0</v>
      </c>
      <c r="E184" s="49">
        <f>'Quick calculator Profile'!F17</f>
        <v>0</v>
      </c>
    </row>
    <row r="185" spans="1:7" x14ac:dyDescent="0.25">
      <c r="A185" s="8" t="s">
        <v>34</v>
      </c>
      <c r="B185" s="49">
        <f>'Quick calculator Profile'!C18</f>
        <v>0</v>
      </c>
      <c r="C185" s="49">
        <f>'Quick calculator Profile'!D18</f>
        <v>0</v>
      </c>
      <c r="D185" s="49">
        <f>'Quick calculator Profile'!E18</f>
        <v>0</v>
      </c>
      <c r="E185" s="49">
        <f>'Quick calculator Profile'!F18</f>
        <v>0</v>
      </c>
    </row>
    <row r="186" spans="1:7" x14ac:dyDescent="0.25">
      <c r="B186" s="50" t="s">
        <v>145</v>
      </c>
      <c r="C186" s="30"/>
    </row>
    <row r="187" spans="1:7" x14ac:dyDescent="0.25">
      <c r="C187" s="30"/>
    </row>
    <row r="188" spans="1:7" ht="18.75" x14ac:dyDescent="0.3">
      <c r="A188" s="28" t="s">
        <v>58</v>
      </c>
      <c r="B188" s="4" t="str">
        <f>B107</f>
        <v>The shipper capacity per category type can be calculated through: Capacity = Standard Yearly Usage * Hourly Fraction * Fit factor</v>
      </c>
    </row>
    <row r="189" spans="1:7" ht="18.75" x14ac:dyDescent="0.3">
      <c r="A189" s="28"/>
      <c r="B189" s="4"/>
    </row>
    <row r="190" spans="1:7" x14ac:dyDescent="0.25">
      <c r="C190" s="30"/>
    </row>
    <row r="191" spans="1:7" x14ac:dyDescent="0.25">
      <c r="B191" s="202" t="s">
        <v>146</v>
      </c>
      <c r="C191" s="202"/>
      <c r="D191" s="202"/>
      <c r="E191" s="202"/>
    </row>
    <row r="192" spans="1:7" ht="60" x14ac:dyDescent="0.25">
      <c r="A192" s="32" t="s">
        <v>40</v>
      </c>
      <c r="B192" s="35" t="s">
        <v>134</v>
      </c>
      <c r="C192" s="35" t="s">
        <v>135</v>
      </c>
      <c r="D192" s="35" t="s">
        <v>136</v>
      </c>
      <c r="E192" s="35" t="s">
        <v>137</v>
      </c>
      <c r="F192" s="36" t="s">
        <v>147</v>
      </c>
      <c r="G192" s="36" t="s">
        <v>148</v>
      </c>
    </row>
    <row r="193" spans="1:9" x14ac:dyDescent="0.25">
      <c r="A193" s="8" t="s">
        <v>15</v>
      </c>
      <c r="B193" s="51">
        <f>B174*C15</f>
        <v>0</v>
      </c>
      <c r="C193" s="51">
        <f>C174*D15</f>
        <v>0</v>
      </c>
      <c r="D193" s="51">
        <f t="shared" ref="B193:D204" si="19">D174*E15</f>
        <v>0</v>
      </c>
      <c r="E193" s="51">
        <f>E174*E15</f>
        <v>0</v>
      </c>
      <c r="F193" s="51">
        <f>SUM(B193:E193)</f>
        <v>0</v>
      </c>
      <c r="G193" s="52">
        <f>F193*B156</f>
        <v>0</v>
      </c>
      <c r="I193" s="21"/>
    </row>
    <row r="194" spans="1:9" x14ac:dyDescent="0.25">
      <c r="A194" s="8" t="s">
        <v>17</v>
      </c>
      <c r="B194" s="51">
        <f t="shared" si="19"/>
        <v>0</v>
      </c>
      <c r="C194" s="51">
        <f t="shared" si="19"/>
        <v>0</v>
      </c>
      <c r="D194" s="51">
        <f t="shared" si="19"/>
        <v>0</v>
      </c>
      <c r="E194" s="51">
        <f t="shared" ref="E194:E204" si="20">E175*E16</f>
        <v>0</v>
      </c>
      <c r="F194" s="51">
        <f t="shared" ref="F194:F204" si="21">SUM(B194:E194)</f>
        <v>0</v>
      </c>
      <c r="G194" s="52">
        <f t="shared" ref="G194:G204" si="22">F194*B157</f>
        <v>0</v>
      </c>
      <c r="I194" s="21"/>
    </row>
    <row r="195" spans="1:9" x14ac:dyDescent="0.25">
      <c r="A195" s="8" t="s">
        <v>19</v>
      </c>
      <c r="B195" s="51">
        <f t="shared" si="19"/>
        <v>0</v>
      </c>
      <c r="C195" s="51">
        <f t="shared" si="19"/>
        <v>0</v>
      </c>
      <c r="D195" s="51">
        <f t="shared" si="19"/>
        <v>0</v>
      </c>
      <c r="E195" s="51">
        <f t="shared" si="20"/>
        <v>0</v>
      </c>
      <c r="F195" s="51">
        <f t="shared" si="21"/>
        <v>0</v>
      </c>
      <c r="G195" s="52">
        <f t="shared" si="22"/>
        <v>0</v>
      </c>
      <c r="I195" s="21"/>
    </row>
    <row r="196" spans="1:9" x14ac:dyDescent="0.25">
      <c r="A196" s="8" t="s">
        <v>21</v>
      </c>
      <c r="B196" s="51">
        <f t="shared" si="19"/>
        <v>0</v>
      </c>
      <c r="C196" s="51">
        <f t="shared" si="19"/>
        <v>0</v>
      </c>
      <c r="D196" s="51">
        <f t="shared" si="19"/>
        <v>0</v>
      </c>
      <c r="E196" s="51">
        <f t="shared" si="20"/>
        <v>0</v>
      </c>
      <c r="F196" s="51">
        <f t="shared" si="21"/>
        <v>0</v>
      </c>
      <c r="G196" s="52">
        <f t="shared" si="22"/>
        <v>0</v>
      </c>
      <c r="I196" s="21"/>
    </row>
    <row r="197" spans="1:9" x14ac:dyDescent="0.25">
      <c r="A197" s="8" t="s">
        <v>23</v>
      </c>
      <c r="B197" s="51">
        <f t="shared" si="19"/>
        <v>0</v>
      </c>
      <c r="C197" s="51">
        <f t="shared" si="19"/>
        <v>0</v>
      </c>
      <c r="D197" s="51">
        <f t="shared" si="19"/>
        <v>0</v>
      </c>
      <c r="E197" s="51">
        <f t="shared" si="20"/>
        <v>0</v>
      </c>
      <c r="F197" s="51">
        <f t="shared" si="21"/>
        <v>0</v>
      </c>
      <c r="G197" s="52">
        <f t="shared" si="22"/>
        <v>0</v>
      </c>
      <c r="I197" s="21"/>
    </row>
    <row r="198" spans="1:9" x14ac:dyDescent="0.25">
      <c r="A198" s="8" t="s">
        <v>24</v>
      </c>
      <c r="B198" s="51">
        <f t="shared" si="19"/>
        <v>0</v>
      </c>
      <c r="C198" s="51">
        <f t="shared" si="19"/>
        <v>0</v>
      </c>
      <c r="D198" s="51">
        <f t="shared" si="19"/>
        <v>0</v>
      </c>
      <c r="E198" s="51">
        <f t="shared" si="20"/>
        <v>0</v>
      </c>
      <c r="F198" s="51">
        <f t="shared" si="21"/>
        <v>0</v>
      </c>
      <c r="G198" s="52">
        <f t="shared" si="22"/>
        <v>0</v>
      </c>
      <c r="I198" s="21"/>
    </row>
    <row r="199" spans="1:9" x14ac:dyDescent="0.25">
      <c r="A199" s="8" t="s">
        <v>25</v>
      </c>
      <c r="B199" s="51">
        <f t="shared" si="19"/>
        <v>0</v>
      </c>
      <c r="C199" s="51">
        <f t="shared" si="19"/>
        <v>0</v>
      </c>
      <c r="D199" s="51">
        <f t="shared" si="19"/>
        <v>0</v>
      </c>
      <c r="E199" s="51">
        <f t="shared" si="20"/>
        <v>0</v>
      </c>
      <c r="F199" s="51">
        <f t="shared" si="21"/>
        <v>0</v>
      </c>
      <c r="G199" s="52">
        <f t="shared" si="22"/>
        <v>0</v>
      </c>
      <c r="I199" s="21"/>
    </row>
    <row r="200" spans="1:9" x14ac:dyDescent="0.25">
      <c r="A200" s="8" t="s">
        <v>27</v>
      </c>
      <c r="B200" s="51">
        <f t="shared" si="19"/>
        <v>0</v>
      </c>
      <c r="C200" s="51">
        <f t="shared" si="19"/>
        <v>0</v>
      </c>
      <c r="D200" s="51">
        <f t="shared" si="19"/>
        <v>0</v>
      </c>
      <c r="E200" s="51">
        <f t="shared" si="20"/>
        <v>0</v>
      </c>
      <c r="F200" s="51">
        <f t="shared" si="21"/>
        <v>0</v>
      </c>
      <c r="G200" s="52">
        <f t="shared" si="22"/>
        <v>0</v>
      </c>
      <c r="I200" s="21"/>
    </row>
    <row r="201" spans="1:9" x14ac:dyDescent="0.25">
      <c r="A201" s="8" t="s">
        <v>29</v>
      </c>
      <c r="B201" s="51">
        <f t="shared" si="19"/>
        <v>0</v>
      </c>
      <c r="C201" s="51">
        <f t="shared" si="19"/>
        <v>0</v>
      </c>
      <c r="D201" s="51">
        <f t="shared" si="19"/>
        <v>0</v>
      </c>
      <c r="E201" s="51">
        <f t="shared" si="20"/>
        <v>0</v>
      </c>
      <c r="F201" s="51">
        <f t="shared" si="21"/>
        <v>0</v>
      </c>
      <c r="G201" s="52">
        <f t="shared" si="22"/>
        <v>0</v>
      </c>
      <c r="I201" s="21"/>
    </row>
    <row r="202" spans="1:9" x14ac:dyDescent="0.25">
      <c r="A202" s="8" t="s">
        <v>31</v>
      </c>
      <c r="B202" s="51">
        <f t="shared" si="19"/>
        <v>0</v>
      </c>
      <c r="C202" s="51">
        <f t="shared" si="19"/>
        <v>0</v>
      </c>
      <c r="D202" s="51">
        <f t="shared" si="19"/>
        <v>0</v>
      </c>
      <c r="E202" s="51">
        <f t="shared" si="20"/>
        <v>0</v>
      </c>
      <c r="F202" s="51">
        <f t="shared" si="21"/>
        <v>0</v>
      </c>
      <c r="G202" s="52">
        <f t="shared" si="22"/>
        <v>0</v>
      </c>
      <c r="I202" s="21"/>
    </row>
    <row r="203" spans="1:9" x14ac:dyDescent="0.25">
      <c r="A203" s="8" t="s">
        <v>33</v>
      </c>
      <c r="B203" s="51">
        <f t="shared" si="19"/>
        <v>0</v>
      </c>
      <c r="C203" s="51">
        <f t="shared" si="19"/>
        <v>0</v>
      </c>
      <c r="D203" s="51">
        <f t="shared" si="19"/>
        <v>0</v>
      </c>
      <c r="E203" s="51">
        <f t="shared" si="20"/>
        <v>0</v>
      </c>
      <c r="F203" s="51">
        <f t="shared" si="21"/>
        <v>0</v>
      </c>
      <c r="G203" s="52">
        <f t="shared" si="22"/>
        <v>0</v>
      </c>
      <c r="I203" s="21"/>
    </row>
    <row r="204" spans="1:9" x14ac:dyDescent="0.25">
      <c r="A204" s="8" t="s">
        <v>34</v>
      </c>
      <c r="B204" s="51">
        <f t="shared" si="19"/>
        <v>0</v>
      </c>
      <c r="C204" s="51">
        <f t="shared" si="19"/>
        <v>0</v>
      </c>
      <c r="D204" s="51">
        <f t="shared" si="19"/>
        <v>0</v>
      </c>
      <c r="E204" s="51">
        <f t="shared" si="20"/>
        <v>0</v>
      </c>
      <c r="F204" s="51">
        <f t="shared" si="21"/>
        <v>0</v>
      </c>
      <c r="G204" s="52">
        <f t="shared" si="22"/>
        <v>0</v>
      </c>
      <c r="I204" s="21"/>
    </row>
    <row r="205" spans="1:9" x14ac:dyDescent="0.25">
      <c r="C205" s="30"/>
    </row>
    <row r="206" spans="1:9" x14ac:dyDescent="0.25">
      <c r="C206" s="30"/>
    </row>
    <row r="207" spans="1:9" ht="18.75" x14ac:dyDescent="0.3">
      <c r="A207" s="28" t="s">
        <v>61</v>
      </c>
      <c r="B207" s="4" t="str">
        <f>B108</f>
        <v>The determined total monthly capacity for shipper will be converted to standard capacity products using the split factors and the booking factor, e.g. Year product = capacity * split factor Year * booking factor.</v>
      </c>
    </row>
    <row r="208" spans="1:9" ht="18.75" x14ac:dyDescent="0.3">
      <c r="B208" s="4" t="str">
        <f>B109</f>
        <v>These products will be contracted</v>
      </c>
      <c r="C208" s="30"/>
    </row>
    <row r="210" spans="1:14" x14ac:dyDescent="0.25">
      <c r="B210" s="193" t="s">
        <v>94</v>
      </c>
      <c r="C210" s="194"/>
      <c r="D210" s="195"/>
    </row>
    <row r="211" spans="1:14" ht="15.75" thickBot="1" x14ac:dyDescent="0.3">
      <c r="A211" s="32" t="s">
        <v>40</v>
      </c>
      <c r="B211" s="33" t="s">
        <v>69</v>
      </c>
      <c r="C211" s="33" t="s">
        <v>70</v>
      </c>
      <c r="D211" s="33" t="s">
        <v>71</v>
      </c>
      <c r="N211" s="7"/>
    </row>
    <row r="212" spans="1:14" x14ac:dyDescent="0.25">
      <c r="A212" s="8" t="s">
        <v>15</v>
      </c>
      <c r="B212" s="53">
        <f>ROUND(G193*B80*G80,0)</f>
        <v>0</v>
      </c>
      <c r="C212" s="53">
        <f t="shared" ref="C212:C223" si="23">ROUND(G193*C80*G80,0)</f>
        <v>0</v>
      </c>
      <c r="D212" s="53">
        <f t="shared" ref="D212:D223" si="24">ROUND(G193*D80*G80,0)</f>
        <v>0</v>
      </c>
      <c r="F212" s="21"/>
    </row>
    <row r="213" spans="1:14" x14ac:dyDescent="0.25">
      <c r="A213" s="8" t="s">
        <v>17</v>
      </c>
      <c r="B213" s="53">
        <f t="shared" ref="B213:B223" si="25">ROUND(G194*B81*G81,0)</f>
        <v>0</v>
      </c>
      <c r="C213" s="53">
        <f t="shared" si="23"/>
        <v>0</v>
      </c>
      <c r="D213" s="53">
        <f t="shared" si="24"/>
        <v>0</v>
      </c>
      <c r="F213" s="21"/>
    </row>
    <row r="214" spans="1:14" x14ac:dyDescent="0.25">
      <c r="A214" s="8" t="s">
        <v>19</v>
      </c>
      <c r="B214" s="53">
        <f t="shared" si="25"/>
        <v>0</v>
      </c>
      <c r="C214" s="53">
        <f t="shared" si="23"/>
        <v>0</v>
      </c>
      <c r="D214" s="53">
        <f t="shared" si="24"/>
        <v>0</v>
      </c>
      <c r="F214" s="21"/>
    </row>
    <row r="215" spans="1:14" x14ac:dyDescent="0.25">
      <c r="A215" s="8" t="s">
        <v>21</v>
      </c>
      <c r="B215" s="53">
        <f t="shared" si="25"/>
        <v>0</v>
      </c>
      <c r="C215" s="53">
        <f t="shared" si="23"/>
        <v>0</v>
      </c>
      <c r="D215" s="53">
        <f t="shared" si="24"/>
        <v>0</v>
      </c>
      <c r="F215" s="21"/>
    </row>
    <row r="216" spans="1:14" x14ac:dyDescent="0.25">
      <c r="A216" s="8" t="s">
        <v>23</v>
      </c>
      <c r="B216" s="53">
        <f t="shared" si="25"/>
        <v>0</v>
      </c>
      <c r="C216" s="53">
        <f t="shared" si="23"/>
        <v>0</v>
      </c>
      <c r="D216" s="53">
        <f t="shared" si="24"/>
        <v>0</v>
      </c>
      <c r="F216" s="21"/>
    </row>
    <row r="217" spans="1:14" x14ac:dyDescent="0.25">
      <c r="A217" s="8" t="s">
        <v>24</v>
      </c>
      <c r="B217" s="53">
        <f t="shared" si="25"/>
        <v>0</v>
      </c>
      <c r="C217" s="53">
        <f t="shared" si="23"/>
        <v>0</v>
      </c>
      <c r="D217" s="53">
        <f t="shared" si="24"/>
        <v>0</v>
      </c>
      <c r="F217" s="21"/>
    </row>
    <row r="218" spans="1:14" x14ac:dyDescent="0.25">
      <c r="A218" s="8" t="s">
        <v>25</v>
      </c>
      <c r="B218" s="53">
        <f t="shared" si="25"/>
        <v>0</v>
      </c>
      <c r="C218" s="53">
        <f t="shared" si="23"/>
        <v>0</v>
      </c>
      <c r="D218" s="53">
        <f t="shared" si="24"/>
        <v>0</v>
      </c>
      <c r="F218" s="21"/>
    </row>
    <row r="219" spans="1:14" x14ac:dyDescent="0.25">
      <c r="A219" s="8" t="s">
        <v>27</v>
      </c>
      <c r="B219" s="53">
        <f t="shared" si="25"/>
        <v>0</v>
      </c>
      <c r="C219" s="53">
        <f t="shared" si="23"/>
        <v>0</v>
      </c>
      <c r="D219" s="53">
        <f t="shared" si="24"/>
        <v>0</v>
      </c>
      <c r="F219" s="21"/>
    </row>
    <row r="220" spans="1:14" x14ac:dyDescent="0.25">
      <c r="A220" s="8" t="s">
        <v>29</v>
      </c>
      <c r="B220" s="53">
        <f t="shared" si="25"/>
        <v>0</v>
      </c>
      <c r="C220" s="53">
        <f t="shared" si="23"/>
        <v>0</v>
      </c>
      <c r="D220" s="53">
        <f t="shared" si="24"/>
        <v>0</v>
      </c>
      <c r="F220" s="21"/>
    </row>
    <row r="221" spans="1:14" x14ac:dyDescent="0.25">
      <c r="A221" s="8" t="s">
        <v>31</v>
      </c>
      <c r="B221" s="53">
        <f t="shared" si="25"/>
        <v>0</v>
      </c>
      <c r="C221" s="53">
        <f t="shared" si="23"/>
        <v>0</v>
      </c>
      <c r="D221" s="53">
        <f t="shared" si="24"/>
        <v>0</v>
      </c>
      <c r="F221" s="21"/>
    </row>
    <row r="222" spans="1:14" x14ac:dyDescent="0.25">
      <c r="A222" s="8" t="s">
        <v>33</v>
      </c>
      <c r="B222" s="53">
        <f t="shared" si="25"/>
        <v>0</v>
      </c>
      <c r="C222" s="53">
        <f t="shared" si="23"/>
        <v>0</v>
      </c>
      <c r="D222" s="53">
        <f t="shared" si="24"/>
        <v>0</v>
      </c>
      <c r="F222" s="21"/>
    </row>
    <row r="223" spans="1:14" x14ac:dyDescent="0.25">
      <c r="A223" s="8" t="s">
        <v>34</v>
      </c>
      <c r="B223" s="53">
        <f t="shared" si="25"/>
        <v>0</v>
      </c>
      <c r="C223" s="53">
        <f t="shared" si="23"/>
        <v>0</v>
      </c>
      <c r="D223" s="53">
        <f t="shared" si="24"/>
        <v>0</v>
      </c>
      <c r="F223" s="21"/>
    </row>
    <row r="226" spans="1:15" ht="18.75" x14ac:dyDescent="0.3">
      <c r="A226" s="28" t="s">
        <v>129</v>
      </c>
      <c r="B226" s="4" t="str">
        <f>B110</f>
        <v>Based on the standard capacity products the costs per month can be calculated</v>
      </c>
    </row>
    <row r="227" spans="1:15" x14ac:dyDescent="0.25">
      <c r="A227" s="1"/>
    </row>
    <row r="229" spans="1:15" ht="30" customHeight="1" x14ac:dyDescent="0.25">
      <c r="B229" s="199" t="s">
        <v>95</v>
      </c>
      <c r="C229" s="200"/>
      <c r="D229" s="200"/>
      <c r="E229" s="201"/>
    </row>
    <row r="230" spans="1:15" ht="15.75" thickBot="1" x14ac:dyDescent="0.3">
      <c r="A230" s="32" t="s">
        <v>40</v>
      </c>
      <c r="B230" s="33" t="s">
        <v>69</v>
      </c>
      <c r="C230" s="33" t="s">
        <v>70</v>
      </c>
      <c r="D230" s="33" t="s">
        <v>71</v>
      </c>
      <c r="E230" s="34" t="s">
        <v>96</v>
      </c>
      <c r="O230" s="7"/>
    </row>
    <row r="231" spans="1:15" x14ac:dyDescent="0.25">
      <c r="A231" s="8" t="s">
        <v>15</v>
      </c>
      <c r="B231" s="54">
        <f>B212*Tariffs!B6*Tariffs!E6/Tariffs!G6</f>
        <v>0</v>
      </c>
      <c r="C231" s="54">
        <f>C212*Tariffs!C6*Tariffs!E6/Tariffs!F6</f>
        <v>0</v>
      </c>
      <c r="D231" s="54">
        <f>D212*Tariffs!D6</f>
        <v>0</v>
      </c>
      <c r="E231" s="55">
        <f>SUM(B231:D231)</f>
        <v>0</v>
      </c>
    </row>
    <row r="232" spans="1:15" x14ac:dyDescent="0.25">
      <c r="A232" s="8" t="s">
        <v>17</v>
      </c>
      <c r="B232" s="54">
        <f>B213*Tariffs!B7*Tariffs!E7/Tariffs!G7</f>
        <v>0</v>
      </c>
      <c r="C232" s="54">
        <f>C213*Tariffs!C7*Tariffs!E7/Tariffs!F7</f>
        <v>0</v>
      </c>
      <c r="D232" s="54">
        <f>D213*Tariffs!D7</f>
        <v>0</v>
      </c>
      <c r="E232" s="55">
        <f t="shared" ref="E232:E240" si="26">SUM(B232:D232)</f>
        <v>0</v>
      </c>
    </row>
    <row r="233" spans="1:15" x14ac:dyDescent="0.25">
      <c r="A233" s="8" t="s">
        <v>19</v>
      </c>
      <c r="B233" s="54">
        <f>B214*Tariffs!B8*Tariffs!E8/Tariffs!G8</f>
        <v>0</v>
      </c>
      <c r="C233" s="54">
        <f>C214*Tariffs!C8*Tariffs!E8/Tariffs!F8</f>
        <v>0</v>
      </c>
      <c r="D233" s="54">
        <f>D214*Tariffs!D8</f>
        <v>0</v>
      </c>
      <c r="E233" s="55">
        <f t="shared" si="26"/>
        <v>0</v>
      </c>
    </row>
    <row r="234" spans="1:15" x14ac:dyDescent="0.25">
      <c r="A234" s="8" t="s">
        <v>21</v>
      </c>
      <c r="B234" s="54">
        <f>B215*Tariffs!B9*Tariffs!E9/Tariffs!G9</f>
        <v>0</v>
      </c>
      <c r="C234" s="54">
        <f>C215*Tariffs!C9*Tariffs!E9/Tariffs!F9</f>
        <v>0</v>
      </c>
      <c r="D234" s="54">
        <f>D215*Tariffs!D9</f>
        <v>0</v>
      </c>
      <c r="E234" s="55">
        <f t="shared" si="26"/>
        <v>0</v>
      </c>
    </row>
    <row r="235" spans="1:15" x14ac:dyDescent="0.25">
      <c r="A235" s="8" t="s">
        <v>23</v>
      </c>
      <c r="B235" s="54">
        <f>B216*Tariffs!B10*Tariffs!E10/Tariffs!G10</f>
        <v>0</v>
      </c>
      <c r="C235" s="54">
        <f>C216*Tariffs!C10*Tariffs!E10/Tariffs!F10</f>
        <v>0</v>
      </c>
      <c r="D235" s="54">
        <f>D216*Tariffs!D10</f>
        <v>0</v>
      </c>
      <c r="E235" s="55">
        <f t="shared" si="26"/>
        <v>0</v>
      </c>
    </row>
    <row r="236" spans="1:15" x14ac:dyDescent="0.25">
      <c r="A236" s="8" t="s">
        <v>24</v>
      </c>
      <c r="B236" s="54">
        <f>B217*Tariffs!B11*Tariffs!E11/Tariffs!G11</f>
        <v>0</v>
      </c>
      <c r="C236" s="54">
        <f>C217*Tariffs!C11*Tariffs!E11/Tariffs!F11</f>
        <v>0</v>
      </c>
      <c r="D236" s="54">
        <f>D217*Tariffs!D11</f>
        <v>0</v>
      </c>
      <c r="E236" s="55">
        <f t="shared" si="26"/>
        <v>0</v>
      </c>
    </row>
    <row r="237" spans="1:15" x14ac:dyDescent="0.25">
      <c r="A237" s="8" t="s">
        <v>25</v>
      </c>
      <c r="B237" s="54">
        <f>B218*Tariffs!B12*Tariffs!E12/Tariffs!G12</f>
        <v>0</v>
      </c>
      <c r="C237" s="54">
        <f>C218*Tariffs!C12*Tariffs!E12/Tariffs!F12</f>
        <v>0</v>
      </c>
      <c r="D237" s="54">
        <f>D218*Tariffs!D12</f>
        <v>0</v>
      </c>
      <c r="E237" s="55">
        <f t="shared" si="26"/>
        <v>0</v>
      </c>
    </row>
    <row r="238" spans="1:15" x14ac:dyDescent="0.25">
      <c r="A238" s="8" t="s">
        <v>27</v>
      </c>
      <c r="B238" s="54">
        <f>B219*Tariffs!B13*Tariffs!E13/Tariffs!G13</f>
        <v>0</v>
      </c>
      <c r="C238" s="54">
        <f>C219*Tariffs!C13*Tariffs!E13/Tariffs!F13</f>
        <v>0</v>
      </c>
      <c r="D238" s="54">
        <f>D219*Tariffs!D13</f>
        <v>0</v>
      </c>
      <c r="E238" s="55">
        <f t="shared" si="26"/>
        <v>0</v>
      </c>
    </row>
    <row r="239" spans="1:15" x14ac:dyDescent="0.25">
      <c r="A239" s="8" t="s">
        <v>29</v>
      </c>
      <c r="B239" s="54">
        <f>B220*Tariffs!B14*Tariffs!E14/Tariffs!G14</f>
        <v>0</v>
      </c>
      <c r="C239" s="54">
        <f>C220*Tariffs!C14*Tariffs!E14/Tariffs!F14</f>
        <v>0</v>
      </c>
      <c r="D239" s="54">
        <f>D220*Tariffs!D14</f>
        <v>0</v>
      </c>
      <c r="E239" s="55">
        <f t="shared" si="26"/>
        <v>0</v>
      </c>
    </row>
    <row r="240" spans="1:15" x14ac:dyDescent="0.25">
      <c r="A240" s="8" t="s">
        <v>31</v>
      </c>
      <c r="B240" s="54">
        <f>B221*Tariffs!B15*Tariffs!E15/Tariffs!G15</f>
        <v>0</v>
      </c>
      <c r="C240" s="54">
        <f>C221*Tariffs!C15*Tariffs!E15/Tariffs!F15</f>
        <v>0</v>
      </c>
      <c r="D240" s="54">
        <f>D221*Tariffs!D15</f>
        <v>0</v>
      </c>
      <c r="E240" s="55">
        <f t="shared" si="26"/>
        <v>0</v>
      </c>
    </row>
    <row r="241" spans="1:7" x14ac:dyDescent="0.25">
      <c r="A241" s="8" t="s">
        <v>33</v>
      </c>
      <c r="B241" s="54">
        <f>B222*Tariffs!B16*Tariffs!E16/Tariffs!G16</f>
        <v>0</v>
      </c>
      <c r="C241" s="54">
        <f>C222*Tariffs!C16*Tariffs!E16/Tariffs!F16</f>
        <v>0</v>
      </c>
      <c r="D241" s="54">
        <f>D222*Tariffs!D16</f>
        <v>0</v>
      </c>
      <c r="E241" s="55">
        <f>SUM(B241:D241)</f>
        <v>0</v>
      </c>
    </row>
    <row r="242" spans="1:7" x14ac:dyDescent="0.25">
      <c r="A242" s="8" t="s">
        <v>34</v>
      </c>
      <c r="B242" s="54">
        <f>B223*Tariffs!B17*Tariffs!E17/Tariffs!G17</f>
        <v>0</v>
      </c>
      <c r="C242" s="54">
        <f>C223*Tariffs!C17*Tariffs!E17/Tariffs!F17</f>
        <v>0</v>
      </c>
      <c r="D242" s="54">
        <f>D223*Tariffs!D17</f>
        <v>0</v>
      </c>
      <c r="E242" s="55">
        <f t="shared" ref="E242" si="27">SUM(B242:D242)</f>
        <v>0</v>
      </c>
    </row>
    <row r="243" spans="1:7" x14ac:dyDescent="0.25">
      <c r="E243" s="41">
        <f>SUM(E231:E242)</f>
        <v>0</v>
      </c>
      <c r="G243" s="21"/>
    </row>
  </sheetData>
  <mergeCells count="5">
    <mergeCell ref="B78:D78"/>
    <mergeCell ref="B38:E38"/>
    <mergeCell ref="B229:E229"/>
    <mergeCell ref="B210:D210"/>
    <mergeCell ref="B191:E191"/>
  </mergeCells>
  <hyperlinks>
    <hyperlink ref="I7" r:id="rId1" xr:uid="{E45A6683-D956-4750-9AD8-0A91C0001978}"/>
    <hyperlink ref="F4" r:id="rId2" xr:uid="{897D01CF-4463-415F-83FA-CC42C11FA67B}"/>
  </hyperlinks>
  <pageMargins left="0.7" right="0.7" top="0.75" bottom="0.75" header="0.3" footer="0.3"/>
  <pageSetup paperSize="9" orientation="portrait" r:id="rId3"/>
  <headerFooter>
    <oddFooter>&amp;C_x000D_&amp;1#&amp;"Calibri"&amp;10&amp;K000000 Strikt Vertrouwelijk/Highly Confidential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9F4B-B8C5-4317-8E4F-D0EC664482CF}">
  <dimension ref="A3:L44"/>
  <sheetViews>
    <sheetView topLeftCell="A4" workbookViewId="0">
      <selection activeCell="B5" sqref="B5"/>
    </sheetView>
  </sheetViews>
  <sheetFormatPr defaultRowHeight="15" x14ac:dyDescent="0.25"/>
  <cols>
    <col min="1" max="1" width="10.85546875" bestFit="1" customWidth="1"/>
    <col min="2" max="2" width="16.85546875" bestFit="1" customWidth="1"/>
    <col min="3" max="3" width="14.140625" bestFit="1" customWidth="1"/>
    <col min="4" max="4" width="19" bestFit="1" customWidth="1"/>
    <col min="12" max="12" width="12" bestFit="1" customWidth="1"/>
  </cols>
  <sheetData>
    <row r="3" spans="1:12" x14ac:dyDescent="0.25">
      <c r="A3" s="13" t="s">
        <v>149</v>
      </c>
      <c r="B3" s="62" t="s">
        <v>150</v>
      </c>
      <c r="C3" s="20"/>
      <c r="D3" s="20"/>
      <c r="E3" s="20"/>
    </row>
    <row r="4" spans="1:12" x14ac:dyDescent="0.25">
      <c r="A4" s="62" t="s">
        <v>151</v>
      </c>
      <c r="B4" s="13" t="s">
        <v>75</v>
      </c>
      <c r="C4" s="13" t="s">
        <v>76</v>
      </c>
      <c r="D4" s="13" t="s">
        <v>40</v>
      </c>
      <c r="E4" s="193" t="s">
        <v>152</v>
      </c>
      <c r="F4" s="194"/>
      <c r="G4" s="195"/>
    </row>
    <row r="5" spans="1:12" x14ac:dyDescent="0.25">
      <c r="A5" s="20"/>
      <c r="B5" s="20" t="s">
        <v>153</v>
      </c>
      <c r="C5" s="20" t="s">
        <v>154</v>
      </c>
      <c r="D5" s="20" t="s">
        <v>155</v>
      </c>
      <c r="E5" s="20" t="s">
        <v>40</v>
      </c>
      <c r="F5" s="14" t="s">
        <v>76</v>
      </c>
      <c r="G5" s="14" t="s">
        <v>75</v>
      </c>
    </row>
    <row r="6" spans="1:12" x14ac:dyDescent="0.25">
      <c r="A6" s="8" t="s">
        <v>15</v>
      </c>
      <c r="B6" s="158">
        <v>3.2795059900000001</v>
      </c>
      <c r="C6" s="159">
        <v>1.4980154400000001</v>
      </c>
      <c r="D6" s="159">
        <v>0.71652713999999995</v>
      </c>
      <c r="E6" s="14">
        <v>31</v>
      </c>
      <c r="F6" s="14">
        <v>90</v>
      </c>
      <c r="G6" s="14">
        <v>365</v>
      </c>
      <c r="L6" s="105"/>
    </row>
    <row r="7" spans="1:12" x14ac:dyDescent="0.25">
      <c r="A7" s="8" t="s">
        <v>17</v>
      </c>
      <c r="B7" s="158">
        <v>3.2795059900000001</v>
      </c>
      <c r="C7" s="159">
        <v>1.4980154400000001</v>
      </c>
      <c r="D7" s="159">
        <v>0.57850484999999996</v>
      </c>
      <c r="E7" s="14">
        <v>28</v>
      </c>
      <c r="F7" s="14">
        <v>90</v>
      </c>
      <c r="G7" s="14">
        <v>365</v>
      </c>
      <c r="L7" s="105"/>
    </row>
    <row r="8" spans="1:12" x14ac:dyDescent="0.25">
      <c r="A8" s="8" t="s">
        <v>19</v>
      </c>
      <c r="B8" s="158">
        <v>3.2795059900000001</v>
      </c>
      <c r="C8" s="159">
        <v>1.4980154400000001</v>
      </c>
      <c r="D8" s="159">
        <v>0.50094229000000001</v>
      </c>
      <c r="E8" s="14">
        <v>31</v>
      </c>
      <c r="F8" s="14">
        <v>90</v>
      </c>
      <c r="G8" s="14">
        <v>365</v>
      </c>
      <c r="L8" s="105"/>
    </row>
    <row r="9" spans="1:12" x14ac:dyDescent="0.25">
      <c r="A9" s="8" t="s">
        <v>21</v>
      </c>
      <c r="B9" s="158">
        <v>3.2795059900000001</v>
      </c>
      <c r="C9" s="159">
        <v>0.80127766</v>
      </c>
      <c r="D9" s="159">
        <v>0.36146444999999999</v>
      </c>
      <c r="E9" s="14">
        <v>30</v>
      </c>
      <c r="F9" s="14">
        <v>91</v>
      </c>
      <c r="G9" s="14">
        <v>365</v>
      </c>
      <c r="L9" s="105"/>
    </row>
    <row r="10" spans="1:12" x14ac:dyDescent="0.25">
      <c r="A10" s="8" t="s">
        <v>23</v>
      </c>
      <c r="B10" s="158">
        <v>3.2795059900000001</v>
      </c>
      <c r="C10" s="159">
        <v>0.80127766</v>
      </c>
      <c r="D10" s="159">
        <v>0.33089765999999998</v>
      </c>
      <c r="E10" s="14">
        <v>31</v>
      </c>
      <c r="F10" s="14">
        <v>91</v>
      </c>
      <c r="G10" s="14">
        <v>365</v>
      </c>
      <c r="L10" s="105"/>
    </row>
    <row r="11" spans="1:12" x14ac:dyDescent="0.25">
      <c r="A11" s="8" t="s">
        <v>24</v>
      </c>
      <c r="B11" s="158">
        <v>3.2795059900000001</v>
      </c>
      <c r="C11" s="159">
        <v>0.80127766</v>
      </c>
      <c r="D11" s="159">
        <v>0.26887456999999998</v>
      </c>
      <c r="E11" s="14">
        <v>30</v>
      </c>
      <c r="F11" s="14">
        <v>91</v>
      </c>
      <c r="G11" s="14">
        <v>365</v>
      </c>
      <c r="L11" s="105"/>
    </row>
    <row r="12" spans="1:12" x14ac:dyDescent="0.25">
      <c r="A12" s="8" t="s">
        <v>25</v>
      </c>
      <c r="B12" s="158">
        <v>3.2795059900000001</v>
      </c>
      <c r="C12" s="159">
        <v>0.64992620000000001</v>
      </c>
      <c r="D12" s="159">
        <v>0.26237844999999999</v>
      </c>
      <c r="E12" s="14">
        <v>31</v>
      </c>
      <c r="F12" s="14">
        <v>92</v>
      </c>
      <c r="G12" s="14">
        <v>365</v>
      </c>
      <c r="L12" s="105"/>
    </row>
    <row r="13" spans="1:12" x14ac:dyDescent="0.25">
      <c r="A13" s="8" t="s">
        <v>27</v>
      </c>
      <c r="B13" s="158">
        <v>3.2795059900000001</v>
      </c>
      <c r="C13" s="159">
        <v>0.64992620000000001</v>
      </c>
      <c r="D13" s="159">
        <v>0.24942665</v>
      </c>
      <c r="E13" s="14">
        <v>31</v>
      </c>
      <c r="F13" s="14">
        <v>92</v>
      </c>
      <c r="G13" s="14">
        <v>365</v>
      </c>
      <c r="L13" s="105"/>
    </row>
    <row r="14" spans="1:12" x14ac:dyDescent="0.25">
      <c r="A14" s="8" t="s">
        <v>29</v>
      </c>
      <c r="B14" s="158">
        <v>3.2795059900000001</v>
      </c>
      <c r="C14" s="159">
        <v>0.64992620000000001</v>
      </c>
      <c r="D14" s="159">
        <v>0.26806592000000001</v>
      </c>
      <c r="E14" s="14">
        <v>30</v>
      </c>
      <c r="F14" s="14">
        <v>92</v>
      </c>
      <c r="G14" s="14">
        <v>365</v>
      </c>
      <c r="L14" s="105"/>
    </row>
    <row r="15" spans="1:12" x14ac:dyDescent="0.25">
      <c r="A15" s="8" t="s">
        <v>31</v>
      </c>
      <c r="B15" s="158">
        <v>3.2795059900000001</v>
      </c>
      <c r="C15" s="159">
        <v>1.1417622599999999</v>
      </c>
      <c r="D15" s="159">
        <v>0.31794586000000002</v>
      </c>
      <c r="E15" s="14">
        <v>31</v>
      </c>
      <c r="F15" s="14">
        <v>92</v>
      </c>
      <c r="G15" s="14">
        <v>365</v>
      </c>
      <c r="L15" s="105"/>
    </row>
    <row r="16" spans="1:12" x14ac:dyDescent="0.25">
      <c r="A16" s="8" t="s">
        <v>33</v>
      </c>
      <c r="B16" s="158">
        <v>3.2795059900000001</v>
      </c>
      <c r="C16" s="159">
        <v>1.1417622599999999</v>
      </c>
      <c r="D16" s="159">
        <v>0.45688459999999997</v>
      </c>
      <c r="E16" s="14">
        <v>30</v>
      </c>
      <c r="F16" s="14">
        <v>92</v>
      </c>
      <c r="G16" s="14">
        <v>365</v>
      </c>
      <c r="L16" s="105"/>
    </row>
    <row r="17" spans="1:12" x14ac:dyDescent="0.25">
      <c r="A17" s="8" t="s">
        <v>34</v>
      </c>
      <c r="B17" s="158">
        <v>3.2795059900000001</v>
      </c>
      <c r="C17" s="159">
        <v>1.1417622599999999</v>
      </c>
      <c r="D17" s="159">
        <v>0.59494731000000001</v>
      </c>
      <c r="E17" s="14">
        <v>31</v>
      </c>
      <c r="F17" s="14">
        <v>92</v>
      </c>
      <c r="G17" s="14">
        <v>365</v>
      </c>
      <c r="L17" s="105"/>
    </row>
    <row r="18" spans="1:12" x14ac:dyDescent="0.25">
      <c r="D18" s="105"/>
    </row>
    <row r="20" spans="1:12" x14ac:dyDescent="0.25">
      <c r="B20" s="138"/>
      <c r="C20" s="138"/>
      <c r="D20" s="138"/>
    </row>
    <row r="21" spans="1:12" x14ac:dyDescent="0.25">
      <c r="B21" s="138"/>
      <c r="C21" s="138"/>
      <c r="D21" s="138"/>
    </row>
    <row r="22" spans="1:12" x14ac:dyDescent="0.25">
      <c r="B22" s="138"/>
      <c r="C22" s="138"/>
      <c r="D22" s="138"/>
    </row>
    <row r="23" spans="1:12" x14ac:dyDescent="0.25">
      <c r="B23" s="138"/>
      <c r="C23" s="138"/>
      <c r="D23" s="138"/>
    </row>
    <row r="24" spans="1:12" x14ac:dyDescent="0.25">
      <c r="B24" s="138"/>
      <c r="C24" s="138"/>
      <c r="D24" s="138"/>
    </row>
    <row r="25" spans="1:12" x14ac:dyDescent="0.25">
      <c r="B25" s="138"/>
      <c r="C25" s="138"/>
      <c r="D25" s="138"/>
    </row>
    <row r="26" spans="1:12" x14ac:dyDescent="0.25">
      <c r="B26" s="138"/>
      <c r="C26" s="138"/>
      <c r="D26" s="138"/>
    </row>
    <row r="27" spans="1:12" x14ac:dyDescent="0.25">
      <c r="B27" s="138"/>
      <c r="C27" s="138"/>
      <c r="D27" s="138"/>
    </row>
    <row r="28" spans="1:12" x14ac:dyDescent="0.25">
      <c r="B28" s="138"/>
      <c r="C28" s="138"/>
      <c r="D28" s="138"/>
    </row>
    <row r="29" spans="1:12" x14ac:dyDescent="0.25">
      <c r="B29" s="138"/>
      <c r="C29" s="138"/>
      <c r="D29" s="138"/>
    </row>
    <row r="30" spans="1:12" x14ac:dyDescent="0.25">
      <c r="B30" s="138"/>
      <c r="C30" s="138"/>
      <c r="D30" s="138"/>
    </row>
    <row r="31" spans="1:12" x14ac:dyDescent="0.25">
      <c r="B31" s="138"/>
      <c r="C31" s="138"/>
      <c r="D31" s="138"/>
    </row>
    <row r="33" spans="2:4" x14ac:dyDescent="0.25">
      <c r="B33" s="105"/>
      <c r="C33" s="105"/>
      <c r="D33" s="105"/>
    </row>
    <row r="34" spans="2:4" x14ac:dyDescent="0.25">
      <c r="B34" s="105"/>
      <c r="C34" s="105"/>
      <c r="D34" s="105"/>
    </row>
    <row r="35" spans="2:4" x14ac:dyDescent="0.25">
      <c r="B35" s="105"/>
      <c r="C35" s="105"/>
      <c r="D35" s="105"/>
    </row>
    <row r="36" spans="2:4" x14ac:dyDescent="0.25">
      <c r="B36" s="105"/>
      <c r="C36" s="105"/>
      <c r="D36" s="105"/>
    </row>
    <row r="37" spans="2:4" x14ac:dyDescent="0.25">
      <c r="B37" s="105"/>
      <c r="C37" s="105"/>
      <c r="D37" s="105"/>
    </row>
    <row r="38" spans="2:4" x14ac:dyDescent="0.25">
      <c r="B38" s="105"/>
      <c r="C38" s="105"/>
      <c r="D38" s="105"/>
    </row>
    <row r="39" spans="2:4" x14ac:dyDescent="0.25">
      <c r="B39" s="105"/>
      <c r="C39" s="105"/>
      <c r="D39" s="105"/>
    </row>
    <row r="40" spans="2:4" x14ac:dyDescent="0.25">
      <c r="B40" s="105"/>
      <c r="C40" s="105"/>
      <c r="D40" s="105"/>
    </row>
    <row r="41" spans="2:4" x14ac:dyDescent="0.25">
      <c r="B41" s="105"/>
      <c r="C41" s="105"/>
      <c r="D41" s="105"/>
    </row>
    <row r="42" spans="2:4" x14ac:dyDescent="0.25">
      <c r="B42" s="105"/>
      <c r="C42" s="105"/>
      <c r="D42" s="105"/>
    </row>
    <row r="43" spans="2:4" x14ac:dyDescent="0.25">
      <c r="B43" s="105"/>
      <c r="C43" s="105"/>
      <c r="D43" s="105"/>
    </row>
    <row r="44" spans="2:4" x14ac:dyDescent="0.25">
      <c r="B44" s="105"/>
      <c r="C44" s="105"/>
      <c r="D44" s="105"/>
    </row>
  </sheetData>
  <mergeCells count="1">
    <mergeCell ref="E4:G4"/>
  </mergeCell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3D1B-792D-4684-84EA-4C8F644EDB65}">
  <dimension ref="A1:R34"/>
  <sheetViews>
    <sheetView workbookViewId="0">
      <selection activeCell="I30" sqref="I30"/>
    </sheetView>
  </sheetViews>
  <sheetFormatPr defaultColWidth="9.140625" defaultRowHeight="15" x14ac:dyDescent="0.25"/>
  <cols>
    <col min="1" max="1" width="6.85546875" style="61" bestFit="1" customWidth="1"/>
    <col min="2" max="2" width="6.28515625" style="61" bestFit="1" customWidth="1"/>
    <col min="3" max="11" width="13.7109375" style="61" customWidth="1"/>
    <col min="12" max="12" width="4.42578125" style="61" customWidth="1"/>
    <col min="13" max="13" width="12.5703125" style="61" bestFit="1" customWidth="1"/>
    <col min="14" max="14" width="11.5703125" style="61" bestFit="1" customWidth="1"/>
    <col min="15" max="15" width="9.140625" style="61"/>
    <col min="16" max="18" width="11.5703125" style="61" bestFit="1" customWidth="1"/>
    <col min="19" max="16384" width="9.140625" style="61"/>
  </cols>
  <sheetData>
    <row r="1" spans="1:18" x14ac:dyDescent="0.25">
      <c r="A1" s="203" t="s">
        <v>115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8" ht="45" x14ac:dyDescent="0.25">
      <c r="A2" s="144" t="s">
        <v>40</v>
      </c>
      <c r="B2" s="132" t="s">
        <v>107</v>
      </c>
      <c r="C2" s="132" t="s">
        <v>156</v>
      </c>
      <c r="D2" s="132" t="s">
        <v>157</v>
      </c>
      <c r="E2" s="132" t="s">
        <v>158</v>
      </c>
      <c r="F2" s="132" t="s">
        <v>159</v>
      </c>
      <c r="G2" s="132" t="s">
        <v>160</v>
      </c>
      <c r="H2" s="132" t="s">
        <v>161</v>
      </c>
      <c r="I2" s="132" t="s">
        <v>162</v>
      </c>
      <c r="J2" s="143" t="s">
        <v>163</v>
      </c>
      <c r="K2" s="143" t="s">
        <v>164</v>
      </c>
    </row>
    <row r="3" spans="1:18" ht="15" customHeight="1" x14ac:dyDescent="0.25">
      <c r="A3" s="144" t="s">
        <v>165</v>
      </c>
      <c r="B3" s="145" t="s">
        <v>111</v>
      </c>
      <c r="C3" s="155">
        <v>5.7826367999999997E-4</v>
      </c>
      <c r="D3" s="155">
        <v>4.6748541E-4</v>
      </c>
      <c r="E3" s="155">
        <v>6.5156540999999999E-4</v>
      </c>
      <c r="F3" s="152">
        <v>0.42203048794735126</v>
      </c>
      <c r="G3" s="152">
        <v>0.40436460595709922</v>
      </c>
      <c r="H3" s="152">
        <v>0.17360490609554952</v>
      </c>
      <c r="I3" s="152">
        <v>1</v>
      </c>
      <c r="J3" s="166">
        <v>1.18</v>
      </c>
      <c r="K3" s="167">
        <v>1.18</v>
      </c>
      <c r="N3" s="142"/>
      <c r="P3" s="142"/>
      <c r="Q3" s="142"/>
      <c r="R3" s="142"/>
    </row>
    <row r="4" spans="1:18" ht="15" customHeight="1" x14ac:dyDescent="0.25">
      <c r="A4" s="144" t="s">
        <v>166</v>
      </c>
      <c r="B4" s="145" t="s">
        <v>111</v>
      </c>
      <c r="C4" s="155">
        <v>5.7826367999999997E-4</v>
      </c>
      <c r="D4" s="155">
        <v>4.6748541E-4</v>
      </c>
      <c r="E4" s="155">
        <v>6.5156540999999999E-4</v>
      </c>
      <c r="F4" s="152">
        <v>0.42203048794735126</v>
      </c>
      <c r="G4" s="152">
        <v>0.40436460595709922</v>
      </c>
      <c r="H4" s="152">
        <v>0.17360490609554952</v>
      </c>
      <c r="I4" s="152">
        <v>1</v>
      </c>
      <c r="J4" s="166">
        <v>1.18</v>
      </c>
      <c r="K4" s="167">
        <v>1.18</v>
      </c>
      <c r="N4" s="142"/>
      <c r="P4" s="142"/>
      <c r="Q4" s="142"/>
      <c r="R4" s="142"/>
    </row>
    <row r="5" spans="1:18" ht="15" customHeight="1" x14ac:dyDescent="0.25">
      <c r="A5" s="144" t="s">
        <v>167</v>
      </c>
      <c r="B5" s="145">
        <v>-6</v>
      </c>
      <c r="C5" s="155">
        <v>4.9705368000000001E-4</v>
      </c>
      <c r="D5" s="155">
        <v>3.9845541000000002E-4</v>
      </c>
      <c r="E5" s="155">
        <v>3.9845541000000002E-4</v>
      </c>
      <c r="F5" s="152">
        <v>0.51068852061232994</v>
      </c>
      <c r="G5" s="152">
        <v>0.48931147938767011</v>
      </c>
      <c r="H5" s="152">
        <v>0</v>
      </c>
      <c r="I5" s="152">
        <v>1</v>
      </c>
      <c r="J5" s="166">
        <v>1.18</v>
      </c>
      <c r="K5" s="167">
        <v>1.18</v>
      </c>
      <c r="N5" s="142"/>
      <c r="P5" s="142"/>
      <c r="Q5" s="142"/>
      <c r="R5" s="142"/>
    </row>
    <row r="6" spans="1:18" ht="15" customHeight="1" x14ac:dyDescent="0.25">
      <c r="A6" s="144" t="s">
        <v>168</v>
      </c>
      <c r="B6" s="145">
        <v>-1</v>
      </c>
      <c r="C6" s="155">
        <v>3.6170368E-4</v>
      </c>
      <c r="D6" s="155">
        <v>2.8340541000000002E-4</v>
      </c>
      <c r="E6" s="155">
        <v>2.8340541000000002E-4</v>
      </c>
      <c r="F6" s="152">
        <v>0.70517715163782024</v>
      </c>
      <c r="G6" s="152">
        <v>0</v>
      </c>
      <c r="H6" s="152">
        <v>0.2948228483621797</v>
      </c>
      <c r="I6" s="152">
        <v>1</v>
      </c>
      <c r="J6" s="166">
        <v>1.18</v>
      </c>
      <c r="K6" s="167">
        <v>1.18</v>
      </c>
      <c r="N6" s="142"/>
      <c r="P6" s="142"/>
      <c r="Q6" s="142"/>
      <c r="R6" s="142"/>
    </row>
    <row r="7" spans="1:18" ht="15" customHeight="1" x14ac:dyDescent="0.25">
      <c r="A7" s="144" t="s">
        <v>23</v>
      </c>
      <c r="B7" s="145">
        <v>3</v>
      </c>
      <c r="C7" s="155">
        <v>2.5342368000000001E-4</v>
      </c>
      <c r="D7" s="155">
        <v>2.0472044000000001E-4</v>
      </c>
      <c r="E7" s="155">
        <v>2.0472044000000001E-4</v>
      </c>
      <c r="F7" s="152">
        <v>1</v>
      </c>
      <c r="G7" s="152">
        <v>0</v>
      </c>
      <c r="H7" s="152">
        <v>0</v>
      </c>
      <c r="I7" s="152">
        <v>1</v>
      </c>
      <c r="J7" s="166">
        <v>1.18</v>
      </c>
      <c r="K7" s="167">
        <v>1.18</v>
      </c>
      <c r="N7" s="142"/>
      <c r="P7" s="142"/>
      <c r="Q7" s="142"/>
      <c r="R7" s="142"/>
    </row>
    <row r="8" spans="1:18" ht="15" customHeight="1" x14ac:dyDescent="0.25">
      <c r="A8" s="144" t="s">
        <v>169</v>
      </c>
      <c r="B8" s="145">
        <v>7</v>
      </c>
      <c r="C8" s="155">
        <v>1.4523540000000002E-4</v>
      </c>
      <c r="D8" s="155">
        <v>1.4722984E-4</v>
      </c>
      <c r="E8" s="155">
        <v>1.4722984E-4</v>
      </c>
      <c r="F8" s="152">
        <v>1</v>
      </c>
      <c r="G8" s="152">
        <v>0</v>
      </c>
      <c r="H8" s="152">
        <v>0</v>
      </c>
      <c r="I8" s="152">
        <v>1.6546442598819784</v>
      </c>
      <c r="J8" s="166">
        <v>1.18</v>
      </c>
      <c r="K8" s="167">
        <v>1.18</v>
      </c>
      <c r="N8" s="142"/>
      <c r="P8" s="142"/>
      <c r="Q8" s="142"/>
      <c r="R8" s="142"/>
    </row>
    <row r="9" spans="1:18" ht="15" customHeight="1" x14ac:dyDescent="0.25">
      <c r="A9" s="144" t="s">
        <v>170</v>
      </c>
      <c r="B9" s="145">
        <v>10</v>
      </c>
      <c r="C9" s="155">
        <v>6.5585400000000018E-5</v>
      </c>
      <c r="D9" s="155">
        <v>1.0594983999999999E-4</v>
      </c>
      <c r="E9" s="155">
        <v>1.0594983999999999E-4</v>
      </c>
      <c r="F9" s="152">
        <v>1</v>
      </c>
      <c r="G9" s="152">
        <v>0</v>
      </c>
      <c r="H9" s="152">
        <v>0</v>
      </c>
      <c r="I9" s="152">
        <v>3.1829340176020469</v>
      </c>
      <c r="J9" s="166">
        <v>1.19</v>
      </c>
      <c r="K9" s="167">
        <v>1.19</v>
      </c>
      <c r="N9" s="142"/>
      <c r="P9" s="142"/>
      <c r="Q9" s="142"/>
      <c r="R9" s="142"/>
    </row>
    <row r="10" spans="1:18" ht="15" customHeight="1" x14ac:dyDescent="0.25">
      <c r="A10" s="144" t="s">
        <v>171</v>
      </c>
      <c r="B10" s="145">
        <v>10</v>
      </c>
      <c r="C10" s="155">
        <v>6.5585400000000018E-5</v>
      </c>
      <c r="D10" s="155">
        <v>1.0594983999999999E-4</v>
      </c>
      <c r="E10" s="155">
        <v>1.0594983999999999E-4</v>
      </c>
      <c r="F10" s="152">
        <v>1</v>
      </c>
      <c r="G10" s="152">
        <v>0</v>
      </c>
      <c r="H10" s="152">
        <v>0</v>
      </c>
      <c r="I10" s="152">
        <v>3.1829340176020469</v>
      </c>
      <c r="J10" s="166">
        <v>1.19</v>
      </c>
      <c r="K10" s="81">
        <v>1.19</v>
      </c>
      <c r="N10" s="142"/>
      <c r="P10" s="142"/>
      <c r="Q10" s="142"/>
      <c r="R10" s="142"/>
    </row>
    <row r="11" spans="1:18" ht="15" customHeight="1" x14ac:dyDescent="0.25">
      <c r="A11" s="144" t="s">
        <v>172</v>
      </c>
      <c r="B11" s="145">
        <v>6</v>
      </c>
      <c r="C11" s="155">
        <v>1.7221367999999999E-4</v>
      </c>
      <c r="D11" s="155">
        <v>1.6098984E-4</v>
      </c>
      <c r="E11" s="155">
        <v>1.6098984E-4</v>
      </c>
      <c r="F11" s="152">
        <v>1</v>
      </c>
      <c r="G11" s="152">
        <v>0</v>
      </c>
      <c r="H11" s="152">
        <v>0</v>
      </c>
      <c r="I11" s="152">
        <v>1.4236582364817654</v>
      </c>
      <c r="J11" s="166">
        <v>1.19</v>
      </c>
      <c r="K11" s="81">
        <v>1.19</v>
      </c>
      <c r="N11" s="142"/>
      <c r="P11" s="142"/>
      <c r="Q11" s="142"/>
      <c r="R11" s="142"/>
    </row>
    <row r="12" spans="1:18" ht="15" customHeight="1" x14ac:dyDescent="0.25">
      <c r="A12" s="144" t="s">
        <v>173</v>
      </c>
      <c r="B12" s="145">
        <v>0</v>
      </c>
      <c r="C12" s="155">
        <v>3.3463367999999997E-4</v>
      </c>
      <c r="D12" s="155">
        <v>2.6039541E-4</v>
      </c>
      <c r="E12" s="155">
        <v>2.6039541E-4</v>
      </c>
      <c r="F12" s="152">
        <v>0.76331687817691529</v>
      </c>
      <c r="G12" s="152">
        <v>0.23668312182308468</v>
      </c>
      <c r="H12" s="152">
        <v>0</v>
      </c>
      <c r="I12" s="152">
        <v>1</v>
      </c>
      <c r="J12" s="166">
        <v>1.19</v>
      </c>
      <c r="K12" s="81">
        <v>1.19</v>
      </c>
      <c r="N12" s="142"/>
      <c r="P12" s="142"/>
      <c r="Q12" s="142"/>
      <c r="R12" s="142"/>
    </row>
    <row r="13" spans="1:18" ht="15" customHeight="1" x14ac:dyDescent="0.25">
      <c r="A13" s="144" t="s">
        <v>174</v>
      </c>
      <c r="B13" s="145">
        <v>-6</v>
      </c>
      <c r="C13" s="155">
        <v>4.9705368000000001E-4</v>
      </c>
      <c r="D13" s="155">
        <v>3.9845541000000002E-4</v>
      </c>
      <c r="E13" s="155">
        <v>3.9845541000000002E-4</v>
      </c>
      <c r="F13" s="152">
        <v>0.51068852061232994</v>
      </c>
      <c r="G13" s="152">
        <v>0.15835016464777343</v>
      </c>
      <c r="H13" s="152">
        <v>0.33096131473989665</v>
      </c>
      <c r="I13" s="152">
        <v>1</v>
      </c>
      <c r="J13" s="166">
        <v>1.19</v>
      </c>
      <c r="K13" s="81">
        <v>1.19</v>
      </c>
      <c r="N13" s="142"/>
      <c r="P13" s="142"/>
      <c r="Q13" s="142"/>
      <c r="R13" s="142"/>
    </row>
    <row r="14" spans="1:18" ht="15" customHeight="1" x14ac:dyDescent="0.25">
      <c r="A14" s="144" t="s">
        <v>175</v>
      </c>
      <c r="B14" s="145" t="s">
        <v>111</v>
      </c>
      <c r="C14" s="155">
        <v>5.7826367999999997E-4</v>
      </c>
      <c r="D14" s="155">
        <v>4.6748541E-4</v>
      </c>
      <c r="E14" s="155">
        <v>6.5156540999999999E-4</v>
      </c>
      <c r="F14" s="152">
        <v>0.42203048794735126</v>
      </c>
      <c r="G14" s="152">
        <v>0.13085979918388194</v>
      </c>
      <c r="H14" s="152">
        <v>0.44710971286876683</v>
      </c>
      <c r="I14" s="152">
        <v>1</v>
      </c>
      <c r="J14" s="81">
        <v>1.19</v>
      </c>
      <c r="K14" s="81">
        <v>1.19</v>
      </c>
      <c r="M14" s="141"/>
      <c r="N14" s="142"/>
      <c r="P14" s="142"/>
      <c r="Q14" s="142"/>
      <c r="R14" s="142"/>
    </row>
    <row r="15" spans="1:18" x14ac:dyDescent="0.25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</row>
    <row r="17" spans="1:14" x14ac:dyDescent="0.25">
      <c r="A17" s="204" t="s">
        <v>63</v>
      </c>
      <c r="B17" s="204"/>
      <c r="C17" s="204"/>
      <c r="D17" s="204"/>
      <c r="E17" s="204"/>
      <c r="F17" s="204"/>
      <c r="G17" s="204"/>
      <c r="H17" s="204"/>
      <c r="I17" s="204"/>
    </row>
    <row r="18" spans="1:14" ht="30" x14ac:dyDescent="0.25">
      <c r="A18" s="144" t="s">
        <v>40</v>
      </c>
      <c r="B18" s="132" t="s">
        <v>107</v>
      </c>
      <c r="C18" s="132" t="s">
        <v>66</v>
      </c>
      <c r="D18" s="132" t="s">
        <v>159</v>
      </c>
      <c r="E18" s="132" t="s">
        <v>176</v>
      </c>
      <c r="F18" s="132" t="s">
        <v>161</v>
      </c>
      <c r="G18" s="132" t="s">
        <v>162</v>
      </c>
      <c r="H18" s="132" t="s">
        <v>177</v>
      </c>
      <c r="I18" s="132" t="s">
        <v>178</v>
      </c>
      <c r="K18" s="160"/>
    </row>
    <row r="19" spans="1:14" x14ac:dyDescent="0.25">
      <c r="A19" s="144" t="s">
        <v>165</v>
      </c>
      <c r="B19" s="145" t="s">
        <v>179</v>
      </c>
      <c r="C19" s="132">
        <v>1</v>
      </c>
      <c r="D19" s="153">
        <v>0.63</v>
      </c>
      <c r="E19" s="153">
        <v>0.16999999999999998</v>
      </c>
      <c r="F19" s="153">
        <v>0.2</v>
      </c>
      <c r="G19" s="152">
        <v>1</v>
      </c>
      <c r="H19" s="165">
        <v>0.97</v>
      </c>
      <c r="I19" s="168">
        <v>0.96</v>
      </c>
      <c r="L19" s="106"/>
      <c r="N19" s="142"/>
    </row>
    <row r="20" spans="1:14" x14ac:dyDescent="0.25">
      <c r="A20" s="144" t="s">
        <v>166</v>
      </c>
      <c r="B20" s="145" t="s">
        <v>179</v>
      </c>
      <c r="C20" s="132">
        <v>1</v>
      </c>
      <c r="D20" s="153">
        <v>0.63</v>
      </c>
      <c r="E20" s="153">
        <v>0.16999999999999998</v>
      </c>
      <c r="F20" s="153">
        <v>0.2</v>
      </c>
      <c r="G20" s="152">
        <v>1</v>
      </c>
      <c r="H20" s="165">
        <v>1</v>
      </c>
      <c r="I20" s="168">
        <v>1</v>
      </c>
      <c r="L20" s="106"/>
      <c r="N20" s="142"/>
    </row>
    <row r="21" spans="1:14" x14ac:dyDescent="0.25">
      <c r="A21" s="144" t="s">
        <v>167</v>
      </c>
      <c r="B21" s="145">
        <v>-6</v>
      </c>
      <c r="C21" s="132">
        <v>0.8</v>
      </c>
      <c r="D21" s="153">
        <v>0.78749999999999998</v>
      </c>
      <c r="E21" s="153">
        <v>0.21249999999999997</v>
      </c>
      <c r="F21" s="153">
        <v>0</v>
      </c>
      <c r="G21" s="152">
        <v>1</v>
      </c>
      <c r="H21" s="165">
        <v>1</v>
      </c>
      <c r="I21" s="168">
        <v>1</v>
      </c>
      <c r="L21" s="106"/>
      <c r="N21" s="142"/>
    </row>
    <row r="22" spans="1:14" x14ac:dyDescent="0.25">
      <c r="A22" s="144" t="s">
        <v>168</v>
      </c>
      <c r="B22" s="145">
        <v>-1</v>
      </c>
      <c r="C22" s="132">
        <v>0.7</v>
      </c>
      <c r="D22" s="153">
        <v>0.9</v>
      </c>
      <c r="E22" s="153">
        <v>0</v>
      </c>
      <c r="F22" s="153">
        <v>9.9999999999999978E-2</v>
      </c>
      <c r="G22" s="152">
        <v>1</v>
      </c>
      <c r="H22" s="165">
        <v>1</v>
      </c>
      <c r="I22" s="168">
        <v>1</v>
      </c>
      <c r="L22" s="106"/>
      <c r="N22" s="142"/>
    </row>
    <row r="23" spans="1:14" x14ac:dyDescent="0.25">
      <c r="A23" s="144" t="s">
        <v>23</v>
      </c>
      <c r="B23" s="145">
        <v>3</v>
      </c>
      <c r="C23" s="132">
        <v>0.63</v>
      </c>
      <c r="D23" s="153">
        <v>1</v>
      </c>
      <c r="E23" s="153">
        <v>0</v>
      </c>
      <c r="F23" s="153">
        <v>0</v>
      </c>
      <c r="G23" s="152">
        <v>1</v>
      </c>
      <c r="H23" s="165">
        <v>1</v>
      </c>
      <c r="I23" s="168">
        <v>1</v>
      </c>
      <c r="L23" s="106"/>
      <c r="N23" s="142"/>
    </row>
    <row r="24" spans="1:14" x14ac:dyDescent="0.25">
      <c r="A24" s="144" t="s">
        <v>169</v>
      </c>
      <c r="B24" s="145">
        <v>7</v>
      </c>
      <c r="C24" s="132">
        <v>0.55000000000000004</v>
      </c>
      <c r="D24" s="153">
        <v>1</v>
      </c>
      <c r="E24" s="153">
        <v>0</v>
      </c>
      <c r="F24" s="153">
        <v>0</v>
      </c>
      <c r="G24" s="152">
        <v>1.1454545454545455</v>
      </c>
      <c r="H24" s="165">
        <v>1</v>
      </c>
      <c r="I24" s="168">
        <v>1.01</v>
      </c>
      <c r="L24" s="106"/>
      <c r="N24" s="142"/>
    </row>
    <row r="25" spans="1:14" x14ac:dyDescent="0.25">
      <c r="A25" s="144" t="s">
        <v>170</v>
      </c>
      <c r="B25" s="145">
        <v>10</v>
      </c>
      <c r="C25" s="132">
        <v>0.5</v>
      </c>
      <c r="D25" s="153">
        <v>1</v>
      </c>
      <c r="E25" s="153">
        <v>0</v>
      </c>
      <c r="F25" s="153">
        <v>0</v>
      </c>
      <c r="G25" s="152">
        <v>1.26</v>
      </c>
      <c r="H25" s="165">
        <v>1.01</v>
      </c>
      <c r="I25" s="168">
        <v>1.01</v>
      </c>
      <c r="L25" s="106"/>
      <c r="N25" s="142"/>
    </row>
    <row r="26" spans="1:14" x14ac:dyDescent="0.25">
      <c r="A26" s="144" t="s">
        <v>171</v>
      </c>
      <c r="B26" s="145">
        <v>10</v>
      </c>
      <c r="C26" s="132">
        <v>0.5</v>
      </c>
      <c r="D26" s="153">
        <v>1</v>
      </c>
      <c r="E26" s="153">
        <v>0</v>
      </c>
      <c r="F26" s="153">
        <v>0</v>
      </c>
      <c r="G26" s="152">
        <v>1.26</v>
      </c>
      <c r="H26" s="165">
        <v>1.01</v>
      </c>
      <c r="I26" s="146">
        <v>1.01</v>
      </c>
      <c r="L26" s="106"/>
      <c r="N26" s="142"/>
    </row>
    <row r="27" spans="1:14" x14ac:dyDescent="0.25">
      <c r="A27" s="144" t="s">
        <v>172</v>
      </c>
      <c r="B27" s="145">
        <v>6</v>
      </c>
      <c r="C27" s="132">
        <v>0.56999999999999995</v>
      </c>
      <c r="D27" s="153">
        <v>1</v>
      </c>
      <c r="E27" s="153">
        <v>0</v>
      </c>
      <c r="F27" s="153">
        <v>0</v>
      </c>
      <c r="G27" s="152">
        <v>1.1052631578947369</v>
      </c>
      <c r="H27" s="165">
        <v>1.01</v>
      </c>
      <c r="I27" s="146">
        <v>1.01</v>
      </c>
      <c r="L27" s="106"/>
      <c r="N27" s="142"/>
    </row>
    <row r="28" spans="1:14" x14ac:dyDescent="0.25">
      <c r="A28" s="144" t="s">
        <v>173</v>
      </c>
      <c r="B28" s="145">
        <v>0</v>
      </c>
      <c r="C28" s="132">
        <v>0.68</v>
      </c>
      <c r="D28" s="153">
        <v>0.92647058823529416</v>
      </c>
      <c r="E28" s="153">
        <v>7.3529411764705885E-2</v>
      </c>
      <c r="F28" s="153">
        <v>0</v>
      </c>
      <c r="G28" s="152">
        <v>1</v>
      </c>
      <c r="H28" s="165">
        <v>1.01</v>
      </c>
      <c r="I28" s="146">
        <v>1.01</v>
      </c>
      <c r="L28" s="106"/>
      <c r="N28" s="142"/>
    </row>
    <row r="29" spans="1:14" x14ac:dyDescent="0.25">
      <c r="A29" s="144" t="s">
        <v>174</v>
      </c>
      <c r="B29" s="145">
        <v>-6</v>
      </c>
      <c r="C29" s="132">
        <v>0.8</v>
      </c>
      <c r="D29" s="153">
        <v>0.78749999999999998</v>
      </c>
      <c r="E29" s="153">
        <v>6.25E-2</v>
      </c>
      <c r="F29" s="153">
        <v>0.14999999999999997</v>
      </c>
      <c r="G29" s="152">
        <v>1</v>
      </c>
      <c r="H29" s="165">
        <v>1.01</v>
      </c>
      <c r="I29" s="146">
        <v>1.01</v>
      </c>
      <c r="L29" s="106"/>
      <c r="N29" s="142"/>
    </row>
    <row r="30" spans="1:14" x14ac:dyDescent="0.25">
      <c r="A30" s="144" t="s">
        <v>175</v>
      </c>
      <c r="B30" s="145" t="s">
        <v>179</v>
      </c>
      <c r="C30" s="132">
        <v>1</v>
      </c>
      <c r="D30" s="153">
        <v>0.63</v>
      </c>
      <c r="E30" s="153">
        <v>0.05</v>
      </c>
      <c r="F30" s="153">
        <v>0.32</v>
      </c>
      <c r="G30" s="152">
        <v>1</v>
      </c>
      <c r="H30" s="11">
        <v>1.01</v>
      </c>
      <c r="I30" s="146">
        <v>1.01</v>
      </c>
      <c r="L30" s="106"/>
      <c r="N30" s="142"/>
    </row>
    <row r="34" spans="7:7" x14ac:dyDescent="0.25">
      <c r="G34" s="142"/>
    </row>
  </sheetData>
  <mergeCells count="2">
    <mergeCell ref="A1:K1"/>
    <mergeCell ref="A17:I17"/>
  </mergeCells>
  <conditionalFormatting sqref="J3:J14 H19:H30">
    <cfRule type="cellIs" dxfId="1" priority="2" operator="greaterThan">
      <formula>0</formula>
    </cfRule>
  </conditionalFormatting>
  <conditionalFormatting sqref="K3:K14 I19:I30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ar xmlns="bacb7cf0-6450-40cc-afb5-63db44e4bb5b">2026</Jaar>
    <Maand xmlns="bacb7cf0-6450-40cc-afb5-63db44e4bb5b">Apr</Maand>
    <Type_x0020_doc xmlns="bacb7cf0-6450-40cc-afb5-63db44e4bb5b">-</Type_x0020_doc>
    <Onderwerp xmlns="bacb7cf0-6450-40cc-afb5-63db44e4bb5b">Website</Onderwerp>
    <_dlc_DocId xmlns="0009d3ae-0f9e-47be-ae31-9d6cd8b104c4">FS4J2TDFXHDR-257354695-1784</_dlc_DocId>
    <_dlc_DocIdUrl xmlns="0009d3ae-0f9e-47be-ae31-9d6cd8b104c4">
      <Url>https://gasunie.sharepoint.com/sites/20190844/_layouts/15/DocIdRedir.aspx?ID=FS4J2TDFXHDR-257354695-1784</Url>
      <Description>FS4J2TDFXHDR-257354695-1784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7EE583F8E3D478839658D17284934" ma:contentTypeVersion="14" ma:contentTypeDescription="Een nieuw document maken." ma:contentTypeScope="" ma:versionID="fe8ae9cfb95e8ba12551f758e1ccfb9b">
  <xsd:schema xmlns:xsd="http://www.w3.org/2001/XMLSchema" xmlns:xs="http://www.w3.org/2001/XMLSchema" xmlns:p="http://schemas.microsoft.com/office/2006/metadata/properties" xmlns:ns2="0009d3ae-0f9e-47be-ae31-9d6cd8b104c4" xmlns:ns3="bacb7cf0-6450-40cc-afb5-63db44e4bb5b" targetNamespace="http://schemas.microsoft.com/office/2006/metadata/properties" ma:root="true" ma:fieldsID="ef79c550d8afd7dd00ab45640ab2ccca" ns2:_="" ns3:_="">
    <xsd:import namespace="0009d3ae-0f9e-47be-ae31-9d6cd8b104c4"/>
    <xsd:import namespace="bacb7cf0-6450-40cc-afb5-63db44e4bb5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Jaar" minOccurs="0"/>
                <xsd:element ref="ns3:Onderwerp" minOccurs="0"/>
                <xsd:element ref="ns3:Maand" minOccurs="0"/>
                <xsd:element ref="ns3:Type_x0020_doc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b7cf0-6450-40cc-afb5-63db44e4bb5b" elementFormDefault="qualified">
    <xsd:import namespace="http://schemas.microsoft.com/office/2006/documentManagement/types"/>
    <xsd:import namespace="http://schemas.microsoft.com/office/infopath/2007/PartnerControls"/>
    <xsd:element name="Jaar" ma:index="7" nillable="true" ma:displayName="Jaar" ma:default="-" ma:format="Dropdown" ma:internalName="Jaar">
      <xsd:simpleType>
        <xsd:restriction base="dms:Choice">
          <xsd:enumeration value="-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  <xsd:element name="Onderwerp" ma:index="8" nillable="true" ma:displayName="Onderwerp" ma:default="-" ma:format="Dropdown" ma:internalName="Onderwerp" ma:readOnly="false">
      <xsd:simpleType>
        <xsd:restriction base="dms:Choice">
          <xsd:enumeration value="-"/>
          <xsd:enumeration value="Algemeen"/>
          <xsd:enumeration value="Begroting"/>
          <xsd:enumeration value="Exceeding Entry"/>
          <xsd:enumeration value="Factoren"/>
          <xsd:enumeration value="Memo Presentatie"/>
          <xsd:enumeration value="Piek"/>
          <xsd:enumeration value="Piek commodity levering"/>
          <xsd:enumeration value="Plancapaciteit"/>
          <xsd:enumeration value="Project RNB Piek facturering"/>
          <xsd:enumeration value="RNB"/>
          <xsd:enumeration value="RNB + Piek"/>
          <xsd:enumeration value="RNB Piek 2.0"/>
          <xsd:enumeration value="Website"/>
          <xsd:enumeration value="Wetgeving en beleid"/>
        </xsd:restriction>
      </xsd:simpleType>
    </xsd:element>
    <xsd:element name="Maand" ma:index="9" nillable="true" ma:displayName="Maand" ma:default="-" ma:format="Dropdown" ma:internalName="Maand" ma:readOnly="false">
      <xsd:simpleType>
        <xsd:restriction base="dms:Choice">
          <xsd:enumeration value="-"/>
          <xsd:enumeration value="Jan"/>
          <xsd:enumeration value="Feb"/>
          <xsd:enumeration value="Mrt"/>
          <xsd:enumeration value="Apr"/>
          <xsd:enumeration value="Mei"/>
          <xsd:enumeration value="Jun"/>
          <xsd:enumeration value="Jul"/>
          <xsd:enumeration value="Aug"/>
          <xsd:enumeration value="Sep"/>
          <xsd:enumeration value="Okt"/>
          <xsd:enumeration value="Nov"/>
          <xsd:enumeration value="Dec"/>
        </xsd:restriction>
      </xsd:simpleType>
    </xsd:element>
    <xsd:element name="Type_x0020_doc" ma:index="10" nillable="true" ma:displayName="Type doc" ma:default="-" ma:format="Dropdown" ma:internalName="Type_x0020_doc" ma:readOnly="false">
      <xsd:simpleType>
        <xsd:restriction base="dms:Choice">
          <xsd:enumeration value="-"/>
          <xsd:enumeration value="M1"/>
          <xsd:enumeration value="M4"/>
          <xsd:enumeration value="4 ogen"/>
          <xsd:enumeration value="Bijlagen"/>
          <xsd:enumeration value="Bijlagen correctie"/>
          <xsd:enumeration value="Mail"/>
          <xsd:enumeration value="Procedure"/>
          <xsd:enumeration value="Tarief"/>
          <xsd:enumeration value="Third party agreement"/>
          <xsd:enumeration value="Verzendlijst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2ED644-CED5-4109-BC9C-C6F6E113C1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B44E4A-044F-4995-A203-2AC4847817B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8DBB631-AA39-4D75-8A2B-B3D1856C07F2}">
  <ds:schemaRefs>
    <ds:schemaRef ds:uri="bacb7cf0-6450-40cc-afb5-63db44e4bb5b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0009d3ae-0f9e-47be-ae31-9d6cd8b104c4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6FF7E8B9-664B-4C53-946A-9D0757025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bacb7cf0-6450-40cc-afb5-63db44e4bb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Quick calculator Telemetry</vt:lpstr>
      <vt:lpstr>Quick calculator Profile</vt:lpstr>
      <vt:lpstr>Telemetry end users</vt:lpstr>
      <vt:lpstr>Profile end users</vt:lpstr>
      <vt:lpstr>Tariffs</vt:lpstr>
      <vt:lpstr>Factors and fractions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Entzinger L.</dc:creator>
  <cp:keywords/>
  <dc:description/>
  <cp:lastModifiedBy>Nieuwold A.H. (Alie)</cp:lastModifiedBy>
  <cp:revision/>
  <dcterms:created xsi:type="dcterms:W3CDTF">2019-06-06T06:39:20Z</dcterms:created>
  <dcterms:modified xsi:type="dcterms:W3CDTF">2026-06-11T11:30:30Z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0x0101005117EE583F8E3D478839658D17284934</vt:lpwstr>
  </property>
  <property fmtid="{D5CDD505-2E9C-101B-9397-08002B2CF9AE}" pid="3" name="_dlc_DocIdItemGuid">
    <vt:lpwstr>87db8652-503f-4902-8a59-be173b4b0c25</vt:lpwstr>
  </property>
  <property fmtid="{D5CDD505-2E9C-101B-9397-08002B2CF9AE}" pid="4" name="MSIP_Label_c91a6e7d-dd0b-48d6-b664-a5cc7265bd6f_Enabled">
    <vt:lpwstr>true</vt:lpwstr>
  </property>
  <property fmtid="{D5CDD505-2E9C-101B-9397-08002B2CF9AE}" pid="5" name="MSIP_Label_c91a6e7d-dd0b-48d6-b664-a5cc7265bd6f_SetDate">
    <vt:lpwstr>2023-11-20T12:05:15Z</vt:lpwstr>
  </property>
  <property fmtid="{D5CDD505-2E9C-101B-9397-08002B2CF9AE}" pid="6" name="MSIP_Label_c91a6e7d-dd0b-48d6-b664-a5cc7265bd6f_Method">
    <vt:lpwstr>Privileged</vt:lpwstr>
  </property>
  <property fmtid="{D5CDD505-2E9C-101B-9397-08002B2CF9AE}" pid="7" name="MSIP_Label_c91a6e7d-dd0b-48d6-b664-a5cc7265bd6f_Name">
    <vt:lpwstr>Inf_striktvertrouwelijk</vt:lpwstr>
  </property>
  <property fmtid="{D5CDD505-2E9C-101B-9397-08002B2CF9AE}" pid="8" name="MSIP_Label_c91a6e7d-dd0b-48d6-b664-a5cc7265bd6f_SiteId">
    <vt:lpwstr>0dba6fac-6971-48f3-9af1-d8a86d20e1ed</vt:lpwstr>
  </property>
  <property fmtid="{D5CDD505-2E9C-101B-9397-08002B2CF9AE}" pid="9" name="MSIP_Label_c91a6e7d-dd0b-48d6-b664-a5cc7265bd6f_ActionId">
    <vt:lpwstr>398dfc3b-fb87-4305-aed6-4115b723d0a1</vt:lpwstr>
  </property>
  <property fmtid="{D5CDD505-2E9C-101B-9397-08002B2CF9AE}" pid="10" name="MSIP_Label_c91a6e7d-dd0b-48d6-b664-a5cc7265bd6f_ContentBits">
    <vt:lpwstr>2</vt:lpwstr>
  </property>
</Properties>
</file>