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xr:revisionPtr revIDLastSave="0" documentId="13_ncr:1_{B7F1B705-9CD5-4892-9BB1-F2FEB8BE9ABA}" xr6:coauthVersionLast="47" xr6:coauthVersionMax="47" xr10:uidLastSave="{00000000-0000-0000-0000-000000000000}"/>
  <bookViews>
    <workbookView xWindow="-120" yWindow="-120" windowWidth="29040" windowHeight="15840" tabRatio="919" xr2:uid="{00000000-000D-0000-FFFF-FFFF00000000}"/>
  </bookViews>
  <sheets>
    <sheet name="1. Charge summary" sheetId="21" r:id="rId1"/>
    <sheet name="Input --&gt;" sheetId="13" r:id="rId2"/>
    <sheet name="2. Parameters" sheetId="24" r:id="rId3"/>
    <sheet name="3. Input corrections" sheetId="59" r:id="rId4"/>
    <sheet name="4. Input capacity" sheetId="35" r:id="rId5"/>
    <sheet name="Calculations --&gt;" sheetId="15" r:id="rId6"/>
    <sheet name="5. Corrections" sheetId="25" r:id="rId7"/>
    <sheet name="6. Allowed revenues" sheetId="32" r:id="rId8"/>
    <sheet name="7. RPM" sheetId="34" r:id="rId9"/>
    <sheet name="8. Entry and exit charges" sheetId="36"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[1]ORI!#REF!</definedName>
    <definedName name="afd">'[2]PwC - Afdelingen'!$A$2:$B$109</definedName>
    <definedName name="afdtennet">'[2]TenneT - Afdelingen'!$D$3:$E$70</definedName>
    <definedName name="afwijking">#REF!</definedName>
    <definedName name="AS2DocOpenMode" hidden="1">"AS2DocumentEdit"</definedName>
    <definedName name="Categorie">[3]Lijsten!$D$2:$D$12</definedName>
    <definedName name="CODE">[4]Adresgegevens!$D$7</definedName>
    <definedName name="cpi">[5]Parameters!$E$5</definedName>
    <definedName name="CPI_2005">[6]Database!$D$13</definedName>
    <definedName name="dd">#REF!</definedName>
    <definedName name="DF_GRID_3">[1]ORI!#REF!</definedName>
    <definedName name="ee">[1]ORI!#REF!</definedName>
    <definedName name="eeee">'[7]Toegestane Omzet'!#REF!</definedName>
    <definedName name="Eigenaar">[3]Lijsten!$G$2:$G$11</definedName>
    <definedName name="eur">#REF!</definedName>
    <definedName name="factor">#REF!</definedName>
    <definedName name="fik">[8]cockpit!$B$9</definedName>
    <definedName name="Financiering">[3]Lijsten!$P$2:$P$9</definedName>
    <definedName name="Jaar">[3]Lijsten!$A$2:$A$19</definedName>
    <definedName name="Kwartaal">[3]Lijsten!$B$2:$B$5</definedName>
    <definedName name="METHODE">#REF!</definedName>
    <definedName name="Naam">[9]Lijsten!$B$3:$B$10</definedName>
    <definedName name="NAAM_NE">'[7]Toegestane Omzet'!$M$1</definedName>
    <definedName name="NAAM_VOL">[4]Adresgegevens!$D$8</definedName>
    <definedName name="omzet_2000_aanpas_kolom">#REF!</definedName>
    <definedName name="omzet_2000_kolom">#REF!</definedName>
    <definedName name="omzet_2001_kolom">#REF!</definedName>
    <definedName name="PB">[4]Adresgegevens!$D$9</definedName>
    <definedName name="PC">[4]Adresgegevens!$D$10</definedName>
    <definedName name="PGcode">[3]Lijsten!$L$2:$L$26</definedName>
    <definedName name="PLAATS">[4]Adresgegevens!$D$11</definedName>
    <definedName name="PR_ME_2000">'[7]Toegestane Omzet'!#REF!</definedName>
    <definedName name="Projecteigenaar">[3]Lijsten!$H$2:$H$25</definedName>
    <definedName name="Projectleider">[3]Lijsten!$J$2:$J$15</definedName>
    <definedName name="Regio">[3]Lijsten!$F$2:$F$7</definedName>
    <definedName name="required_x">#REF!</definedName>
    <definedName name="s">[10]Data!#REF!</definedName>
    <definedName name="SAPBEXhrIndnt" hidden="1">"Wide"</definedName>
    <definedName name="SAPsysID" hidden="1">"708C5W7SBKP804JT78WJ0JNKI"</definedName>
    <definedName name="SAPwbID" hidden="1">"ARS"</definedName>
    <definedName name="Spanning">[3]Lijsten!$C$2:$C$6</definedName>
    <definedName name="Status">[3]Lijsten!$E$2:$E$13</definedName>
    <definedName name="tarief_factor">#REF!</definedName>
    <definedName name="test">#REF!</definedName>
    <definedName name="TEST0">#REF!</definedName>
    <definedName name="TESTHKEY">#REF!</definedName>
    <definedName name="TESTKEYS">#REF!</definedName>
    <definedName name="TESTVKEY">#REF!</definedName>
    <definedName name="TIPROJ">'[2]PwC - TI-projecten'!$B$1:$E$303</definedName>
    <definedName name="TTTI">'[2]TenneT - Projecten TI'!$B$2:$G$221</definedName>
    <definedName name="VerbruikstarRC">[11]Tarievenvoorstel!#REF!</definedName>
    <definedName name="wac">[10]Data!#REF!</definedName>
    <definedName name="wacc">[10]Data!#REF!</definedName>
    <definedName name="wacc_exc_tax">[10]constants!$E$3</definedName>
    <definedName name="wacc_inc_tax">[10]constants!$E$4</definedName>
    <definedName name="WvD">'[2]TenneT - WvD'!$A$2:$A$274</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0" i="24" l="1"/>
  <c r="F77" i="36" l="1"/>
  <c r="F78" i="36" l="1"/>
  <c r="F79" i="36"/>
  <c r="I39" i="25"/>
  <c r="I18" i="25"/>
  <c r="I34" i="25"/>
  <c r="I17" i="25"/>
  <c r="I16" i="25"/>
  <c r="I24" i="25"/>
  <c r="I29" i="25"/>
  <c r="Q20" i="24" l="1"/>
  <c r="O18" i="24"/>
  <c r="N17" i="24"/>
  <c r="O17" i="24" s="1"/>
  <c r="M16" i="24"/>
  <c r="N16" i="24" s="1"/>
  <c r="O16" i="24" s="1"/>
  <c r="L15" i="24"/>
  <c r="M15" i="24" s="1"/>
  <c r="N15" i="24" s="1"/>
  <c r="O15" i="24" s="1"/>
  <c r="P19" i="24"/>
  <c r="Q19" i="24" s="1"/>
  <c r="P16" i="24" l="1"/>
  <c r="Q16" i="24" s="1"/>
  <c r="P18" i="24"/>
  <c r="Q18" i="24" s="1"/>
  <c r="P15" i="24"/>
  <c r="Q15" i="24" s="1"/>
  <c r="P17" i="24"/>
  <c r="Q17" i="24" s="1"/>
  <c r="I19" i="25" l="1"/>
  <c r="K18" i="34"/>
  <c r="F22" i="34"/>
  <c r="K16" i="34" l="1"/>
  <c r="K15" i="34"/>
  <c r="K13" i="34"/>
  <c r="K12" i="34"/>
  <c r="F94" i="24" l="1"/>
  <c r="F101" i="24"/>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I12" i="25" l="1"/>
  <c r="F96" i="24" l="1"/>
  <c r="F69" i="36" s="1"/>
  <c r="F95" i="24"/>
  <c r="F68" i="36" s="1"/>
  <c r="F67" i="36"/>
  <c r="F93" i="24"/>
  <c r="F66" i="36" s="1"/>
  <c r="F26" i="24"/>
  <c r="F26" i="34" s="1"/>
  <c r="F74" i="36" l="1"/>
  <c r="F73" i="36"/>
  <c r="J12" i="25"/>
  <c r="K12" i="25" l="1"/>
  <c r="L12" i="25"/>
  <c r="K40" i="25" l="1"/>
  <c r="K15" i="32" s="1"/>
  <c r="K35" i="25"/>
  <c r="K14" i="32" s="1"/>
  <c r="K25" i="25"/>
  <c r="K12" i="32" s="1"/>
  <c r="K30" i="25"/>
  <c r="K13" i="32" s="1"/>
  <c r="K20" i="25"/>
  <c r="K11" i="32" s="1"/>
  <c r="K19" i="32" l="1"/>
  <c r="K30" i="34" s="1"/>
  <c r="K32" i="34" s="1"/>
  <c r="K33" i="34" l="1"/>
  <c r="K37" i="34" s="1"/>
  <c r="K38" i="34" l="1"/>
  <c r="K50" i="34"/>
  <c r="K43" i="34" l="1"/>
  <c r="F84" i="36" s="1"/>
  <c r="K44" i="34"/>
  <c r="K42" i="34"/>
  <c r="L116" i="36"/>
  <c r="L39" i="21" s="1"/>
  <c r="K116" i="36"/>
  <c r="K39" i="21" s="1"/>
  <c r="L113" i="36"/>
  <c r="L36" i="21" s="1"/>
  <c r="J118" i="36"/>
  <c r="J41" i="21" s="1"/>
  <c r="J114" i="36"/>
  <c r="J37" i="21" s="1"/>
  <c r="K122" i="36"/>
  <c r="K45" i="21" s="1"/>
  <c r="H111" i="36"/>
  <c r="H34" i="21" s="1"/>
  <c r="K112" i="36"/>
  <c r="K35" i="21" s="1"/>
  <c r="J111" i="36"/>
  <c r="J34" i="21" s="1"/>
  <c r="L111" i="36"/>
  <c r="L34" i="21" s="1"/>
  <c r="K113" i="36"/>
  <c r="K36" i="21" s="1"/>
  <c r="I114" i="36"/>
  <c r="I37" i="21" s="1"/>
  <c r="K119" i="36"/>
  <c r="K42" i="21" s="1"/>
  <c r="L120" i="36"/>
  <c r="L43" i="21" s="1"/>
  <c r="L112" i="36"/>
  <c r="L35" i="21" s="1"/>
  <c r="J116" i="36"/>
  <c r="J39" i="21" s="1"/>
  <c r="J122" i="36"/>
  <c r="J45" i="21" s="1"/>
  <c r="K120" i="36"/>
  <c r="K43" i="21" s="1"/>
  <c r="L118" i="36"/>
  <c r="L41" i="21" s="1"/>
  <c r="L119" i="36"/>
  <c r="L42" i="21" s="1"/>
  <c r="I120" i="36"/>
  <c r="I43" i="21" s="1"/>
  <c r="K114" i="36"/>
  <c r="K37" i="21" s="1"/>
  <c r="K111" i="36"/>
  <c r="K34" i="21" s="1"/>
  <c r="L114" i="36"/>
  <c r="L37" i="21" s="1"/>
  <c r="I111" i="36"/>
  <c r="I34" i="21" s="1"/>
  <c r="K115" i="36"/>
  <c r="K38" i="21" s="1"/>
  <c r="J119" i="36"/>
  <c r="J42" i="21" s="1"/>
  <c r="J117" i="36"/>
  <c r="J40" i="21" s="1"/>
  <c r="L121" i="36"/>
  <c r="L44" i="21" s="1"/>
  <c r="L117" i="36"/>
  <c r="L40" i="21" s="1"/>
  <c r="J115" i="36"/>
  <c r="J38" i="21" s="1"/>
  <c r="J121" i="36"/>
  <c r="J44" i="21" s="1"/>
  <c r="J112" i="36"/>
  <c r="J35" i="21" s="1"/>
  <c r="K118" i="36"/>
  <c r="K41" i="21" s="1"/>
  <c r="J120" i="36"/>
  <c r="J43" i="21" s="1"/>
  <c r="K117" i="36"/>
  <c r="K40" i="21" s="1"/>
  <c r="K121" i="36"/>
  <c r="K44" i="21" s="1"/>
  <c r="I117" i="36"/>
  <c r="I40" i="21" s="1"/>
  <c r="J113" i="36"/>
  <c r="J36" i="21" s="1"/>
  <c r="L122" i="36"/>
  <c r="L45" i="21" s="1"/>
  <c r="L115" i="36"/>
  <c r="L38" i="21" s="1"/>
  <c r="F85" i="36"/>
  <c r="N129" i="36" s="1"/>
  <c r="K46" i="34"/>
  <c r="F87" i="36" s="1"/>
  <c r="K45" i="34"/>
  <c r="F86" i="36" s="1"/>
  <c r="N146" i="36" l="1"/>
  <c r="O152" i="36"/>
  <c r="O149" i="36"/>
  <c r="O71" i="21" s="1"/>
  <c r="R147" i="36"/>
  <c r="O155" i="36"/>
  <c r="R155" i="36"/>
  <c r="R77" i="21" s="1"/>
  <c r="R154" i="36"/>
  <c r="R76" i="21" s="1"/>
  <c r="R151" i="36"/>
  <c r="R157" i="36"/>
  <c r="R146" i="36"/>
  <c r="R68" i="21" s="1"/>
  <c r="P153" i="36"/>
  <c r="Q148" i="36"/>
  <c r="P155" i="36"/>
  <c r="Q154" i="36"/>
  <c r="Q76" i="21" s="1"/>
  <c r="P149" i="36"/>
  <c r="P147" i="36"/>
  <c r="R153" i="36"/>
  <c r="Q153" i="36"/>
  <c r="Q75" i="21" s="1"/>
  <c r="P148" i="36"/>
  <c r="P70" i="21" s="1"/>
  <c r="Q149" i="36"/>
  <c r="Q147" i="36"/>
  <c r="P156" i="36"/>
  <c r="P78" i="21" s="1"/>
  <c r="Q155" i="36"/>
  <c r="R149" i="36"/>
  <c r="R152" i="36"/>
  <c r="R148" i="36"/>
  <c r="R70" i="21" s="1"/>
  <c r="Q156" i="36"/>
  <c r="Q78" i="21" s="1"/>
  <c r="Q152" i="36"/>
  <c r="P157" i="36"/>
  <c r="P152" i="36"/>
  <c r="P74" i="21" s="1"/>
  <c r="P150" i="36"/>
  <c r="Q150" i="36"/>
  <c r="P151" i="36"/>
  <c r="R156" i="36"/>
  <c r="R78" i="21" s="1"/>
  <c r="R150" i="36"/>
  <c r="Q151" i="36"/>
  <c r="Q157" i="36"/>
  <c r="P146" i="36"/>
  <c r="P68" i="21" s="1"/>
  <c r="O146" i="36"/>
  <c r="P154" i="36"/>
  <c r="Q146" i="36"/>
  <c r="H146" i="36"/>
  <c r="H68" i="21" s="1"/>
  <c r="I155" i="36"/>
  <c r="I77" i="21" s="1"/>
  <c r="I149" i="36"/>
  <c r="I71" i="21" s="1"/>
  <c r="L149" i="36"/>
  <c r="L71" i="21" s="1"/>
  <c r="L147" i="36"/>
  <c r="L69" i="21" s="1"/>
  <c r="L146" i="36"/>
  <c r="L68" i="21" s="1"/>
  <c r="L153" i="36"/>
  <c r="L75" i="21" s="1"/>
  <c r="L155" i="36"/>
  <c r="L77" i="21" s="1"/>
  <c r="K152" i="36"/>
  <c r="K74" i="21" s="1"/>
  <c r="J147" i="36"/>
  <c r="J69" i="21" s="1"/>
  <c r="J148" i="36"/>
  <c r="J70" i="21" s="1"/>
  <c r="K149" i="36"/>
  <c r="K71" i="21" s="1"/>
  <c r="K156" i="36"/>
  <c r="K78" i="21" s="1"/>
  <c r="L156" i="36"/>
  <c r="L78" i="21" s="1"/>
  <c r="K151" i="36"/>
  <c r="K73" i="21" s="1"/>
  <c r="J149" i="36"/>
  <c r="J71" i="21" s="1"/>
  <c r="J156" i="36"/>
  <c r="J78" i="21" s="1"/>
  <c r="J155" i="36"/>
  <c r="J77" i="21" s="1"/>
  <c r="K150" i="36"/>
  <c r="K72" i="21" s="1"/>
  <c r="J152" i="36"/>
  <c r="J74" i="21" s="1"/>
  <c r="L152" i="36"/>
  <c r="L74" i="21" s="1"/>
  <c r="L151" i="36"/>
  <c r="L73" i="21" s="1"/>
  <c r="K147" i="36"/>
  <c r="K69" i="21" s="1"/>
  <c r="J157" i="36"/>
  <c r="J79" i="21" s="1"/>
  <c r="K146" i="36"/>
  <c r="K68" i="21" s="1"/>
  <c r="K157" i="36"/>
  <c r="K79" i="21" s="1"/>
  <c r="L154" i="36"/>
  <c r="L76" i="21" s="1"/>
  <c r="L150" i="36"/>
  <c r="L72" i="21" s="1"/>
  <c r="L148" i="36"/>
  <c r="L70" i="21" s="1"/>
  <c r="K153" i="36"/>
  <c r="K75" i="21" s="1"/>
  <c r="J150" i="36"/>
  <c r="J72" i="21" s="1"/>
  <c r="J151" i="36"/>
  <c r="J73" i="21" s="1"/>
  <c r="J154" i="36"/>
  <c r="J76" i="21" s="1"/>
  <c r="K154" i="36"/>
  <c r="I152" i="36"/>
  <c r="I74" i="21" s="1"/>
  <c r="L157" i="36"/>
  <c r="L79" i="21" s="1"/>
  <c r="J146" i="36"/>
  <c r="J68" i="21" s="1"/>
  <c r="K148" i="36"/>
  <c r="K70" i="21" s="1"/>
  <c r="K155" i="36"/>
  <c r="K77" i="21" s="1"/>
  <c r="J153" i="36"/>
  <c r="J75" i="21" s="1"/>
  <c r="I146" i="36"/>
  <c r="I68" i="21" s="1"/>
  <c r="K76" i="21"/>
  <c r="F83" i="36"/>
  <c r="K51" i="34"/>
  <c r="K53" i="34" s="1"/>
  <c r="T129" i="36"/>
  <c r="T51" i="21" s="1"/>
  <c r="U93" i="36"/>
  <c r="U17" i="21" s="1"/>
  <c r="X93" i="36"/>
  <c r="X17" i="21" s="1"/>
  <c r="R104" i="36"/>
  <c r="R28" i="21" s="1"/>
  <c r="R102" i="36"/>
  <c r="R26" i="21" s="1"/>
  <c r="Q132" i="36"/>
  <c r="Q54" i="21" s="1"/>
  <c r="Q98" i="36"/>
  <c r="Q22" i="21" s="1"/>
  <c r="P99" i="36"/>
  <c r="P23" i="21" s="1"/>
  <c r="R132" i="36"/>
  <c r="R54" i="21" s="1"/>
  <c r="O93" i="36"/>
  <c r="O17" i="21" s="1"/>
  <c r="O138" i="36"/>
  <c r="O60" i="21" s="1"/>
  <c r="R99" i="36"/>
  <c r="R23" i="21" s="1"/>
  <c r="Q102" i="36"/>
  <c r="Q26" i="21" s="1"/>
  <c r="R97" i="36"/>
  <c r="R21" i="21" s="1"/>
  <c r="Q138" i="36"/>
  <c r="Q60" i="21" s="1"/>
  <c r="O99" i="36"/>
  <c r="O23" i="21" s="1"/>
  <c r="R101" i="36"/>
  <c r="R25" i="21" s="1"/>
  <c r="P138" i="36"/>
  <c r="P60" i="21" s="1"/>
  <c r="Q101" i="36"/>
  <c r="Q25" i="21" s="1"/>
  <c r="P131" i="36"/>
  <c r="P53" i="21" s="1"/>
  <c r="Q96" i="36"/>
  <c r="Q20" i="21" s="1"/>
  <c r="P136" i="36"/>
  <c r="P58" i="21" s="1"/>
  <c r="O135" i="36"/>
  <c r="O57" i="21" s="1"/>
  <c r="Q134" i="36"/>
  <c r="Q56" i="21" s="1"/>
  <c r="P102" i="36"/>
  <c r="P26" i="21" s="1"/>
  <c r="Q133" i="36"/>
  <c r="Q55" i="21" s="1"/>
  <c r="P139" i="36"/>
  <c r="P61" i="21" s="1"/>
  <c r="Q97" i="36"/>
  <c r="Q21" i="21" s="1"/>
  <c r="Q130" i="36"/>
  <c r="Q52" i="21" s="1"/>
  <c r="P129" i="36"/>
  <c r="P51" i="21" s="1"/>
  <c r="R94" i="36"/>
  <c r="R18" i="21" s="1"/>
  <c r="N51" i="21"/>
  <c r="Q135" i="36"/>
  <c r="Q57" i="21" s="1"/>
  <c r="O96" i="36"/>
  <c r="O20" i="21" s="1"/>
  <c r="Q104" i="36"/>
  <c r="Q28" i="21" s="1"/>
  <c r="P133" i="36"/>
  <c r="P55" i="21" s="1"/>
  <c r="P132" i="36"/>
  <c r="P54" i="21" s="1"/>
  <c r="R98" i="36"/>
  <c r="R22" i="21" s="1"/>
  <c r="Q129" i="36"/>
  <c r="Q51" i="21" s="1"/>
  <c r="R129" i="36"/>
  <c r="R51" i="21" s="1"/>
  <c r="R131" i="36"/>
  <c r="R53" i="21" s="1"/>
  <c r="R134" i="36"/>
  <c r="R56" i="21" s="1"/>
  <c r="Q72" i="21"/>
  <c r="R73" i="21"/>
  <c r="R122" i="36"/>
  <c r="R45" i="21" s="1"/>
  <c r="P71" i="21"/>
  <c r="R71" i="21"/>
  <c r="P116" i="36"/>
  <c r="P39" i="21" s="1"/>
  <c r="O74" i="21"/>
  <c r="O114" i="36"/>
  <c r="O37" i="21" s="1"/>
  <c r="O111" i="36"/>
  <c r="O34" i="21" s="1"/>
  <c r="P111" i="36"/>
  <c r="P34" i="21" s="1"/>
  <c r="P72" i="21"/>
  <c r="P114" i="36"/>
  <c r="P37" i="21" s="1"/>
  <c r="P121" i="36"/>
  <c r="P44" i="21" s="1"/>
  <c r="Q70" i="21"/>
  <c r="P77" i="21"/>
  <c r="Q68" i="21"/>
  <c r="R116" i="36"/>
  <c r="R39" i="21" s="1"/>
  <c r="O68" i="21"/>
  <c r="N111" i="36"/>
  <c r="N34" i="21" s="1"/>
  <c r="Q69" i="21"/>
  <c r="Q77" i="21"/>
  <c r="P118" i="36"/>
  <c r="P41" i="21" s="1"/>
  <c r="P76" i="21"/>
  <c r="Q120" i="36"/>
  <c r="Q43" i="21" s="1"/>
  <c r="Q116" i="36"/>
  <c r="Q39" i="21" s="1"/>
  <c r="Q113" i="36"/>
  <c r="Q36" i="21" s="1"/>
  <c r="Q111" i="36"/>
  <c r="Q34" i="21" s="1"/>
  <c r="Q71" i="21"/>
  <c r="Q122" i="36"/>
  <c r="Q45" i="21" s="1"/>
  <c r="R112" i="36"/>
  <c r="R35" i="21" s="1"/>
  <c r="P122" i="36"/>
  <c r="P45" i="21" s="1"/>
  <c r="R119" i="36"/>
  <c r="R42" i="21" s="1"/>
  <c r="O120" i="36"/>
  <c r="O43" i="21" s="1"/>
  <c r="Q74" i="21"/>
  <c r="Q118" i="36"/>
  <c r="Q41" i="21" s="1"/>
  <c r="P75" i="21"/>
  <c r="Q121" i="36"/>
  <c r="Q44" i="21" s="1"/>
  <c r="P112" i="36"/>
  <c r="P35" i="21" s="1"/>
  <c r="O117" i="36"/>
  <c r="O40" i="21" s="1"/>
  <c r="R79" i="21"/>
  <c r="R75" i="21"/>
  <c r="P73" i="21"/>
  <c r="Q114" i="36"/>
  <c r="Q37" i="21" s="1"/>
  <c r="R113" i="36"/>
  <c r="R36" i="21" s="1"/>
  <c r="Q115" i="36"/>
  <c r="Q38" i="21" s="1"/>
  <c r="Q119" i="36"/>
  <c r="Q42" i="21" s="1"/>
  <c r="R120" i="36"/>
  <c r="R43" i="21" s="1"/>
  <c r="P115" i="36"/>
  <c r="P38" i="21" s="1"/>
  <c r="Q117" i="36"/>
  <c r="Q40" i="21" s="1"/>
  <c r="P119" i="36"/>
  <c r="P42" i="21" s="1"/>
  <c r="Q73" i="21"/>
  <c r="P79" i="21"/>
  <c r="Q79" i="21"/>
  <c r="Q112" i="36"/>
  <c r="Q35" i="21" s="1"/>
  <c r="R121" i="36"/>
  <c r="R44" i="21" s="1"/>
  <c r="N68" i="21"/>
  <c r="P69" i="21"/>
  <c r="R74" i="21"/>
  <c r="P120" i="36"/>
  <c r="P43" i="21" s="1"/>
  <c r="P113" i="36"/>
  <c r="P36" i="21" s="1"/>
  <c r="R115" i="36"/>
  <c r="R38" i="21" s="1"/>
  <c r="R69" i="21"/>
  <c r="R114" i="36"/>
  <c r="R37" i="21" s="1"/>
  <c r="R72" i="21"/>
  <c r="R111" i="36"/>
  <c r="R34" i="21" s="1"/>
  <c r="O77" i="21"/>
  <c r="R118" i="36"/>
  <c r="R41" i="21" s="1"/>
  <c r="P117" i="36"/>
  <c r="P40" i="21" s="1"/>
  <c r="R117" i="36"/>
  <c r="R40" i="21" s="1"/>
  <c r="X100" i="36"/>
  <c r="X24" i="21" s="1"/>
  <c r="W132" i="36"/>
  <c r="W54" i="21" s="1"/>
  <c r="U129" i="36"/>
  <c r="U51" i="21" s="1"/>
  <c r="X140" i="36"/>
  <c r="X62" i="21" s="1"/>
  <c r="V139" i="36"/>
  <c r="V61" i="21" s="1"/>
  <c r="U102" i="36"/>
  <c r="U26" i="21" s="1"/>
  <c r="X94" i="36"/>
  <c r="X18" i="21" s="1"/>
  <c r="W97" i="36"/>
  <c r="W21" i="21" s="1"/>
  <c r="W135" i="36"/>
  <c r="W57" i="21" s="1"/>
  <c r="W95" i="36"/>
  <c r="W19" i="21" s="1"/>
  <c r="V131" i="36"/>
  <c r="V53" i="21" s="1"/>
  <c r="W139" i="36"/>
  <c r="W61" i="21" s="1"/>
  <c r="V93" i="36"/>
  <c r="V17" i="21" s="1"/>
  <c r="W98" i="36"/>
  <c r="W22" i="21" s="1"/>
  <c r="X129" i="36"/>
  <c r="X51" i="21" s="1"/>
  <c r="V101" i="36"/>
  <c r="V25" i="21" s="1"/>
  <c r="V140" i="36"/>
  <c r="V62" i="21" s="1"/>
  <c r="X99" i="36"/>
  <c r="X23" i="21" s="1"/>
  <c r="V134" i="36"/>
  <c r="V56" i="21" s="1"/>
  <c r="X101" i="36"/>
  <c r="X25" i="21" s="1"/>
  <c r="V138" i="36"/>
  <c r="V60" i="21" s="1"/>
  <c r="W102" i="36"/>
  <c r="W26" i="21" s="1"/>
  <c r="V97" i="36"/>
  <c r="V21" i="21" s="1"/>
  <c r="X130" i="36"/>
  <c r="X52" i="21" s="1"/>
  <c r="W134" i="36"/>
  <c r="W56" i="21" s="1"/>
  <c r="W101" i="36"/>
  <c r="W25" i="21" s="1"/>
  <c r="V94" i="36"/>
  <c r="V18" i="21" s="1"/>
  <c r="V103" i="36"/>
  <c r="V27" i="21" s="1"/>
  <c r="X131" i="36"/>
  <c r="X53" i="21" s="1"/>
  <c r="X133" i="36"/>
  <c r="X55" i="21" s="1"/>
  <c r="W136" i="36"/>
  <c r="W58" i="21" s="1"/>
  <c r="W96" i="36"/>
  <c r="W20" i="21" s="1"/>
  <c r="X95" i="36"/>
  <c r="X19" i="21" s="1"/>
  <c r="X96" i="36"/>
  <c r="X20" i="21" s="1"/>
  <c r="W140" i="36"/>
  <c r="W62" i="21" s="1"/>
  <c r="V132" i="36"/>
  <c r="V54" i="21" s="1"/>
  <c r="W137" i="36"/>
  <c r="W59" i="21" s="1"/>
  <c r="U132" i="36"/>
  <c r="U54" i="21" s="1"/>
  <c r="X138" i="36"/>
  <c r="X60" i="21" s="1"/>
  <c r="V136" i="36"/>
  <c r="V58" i="21" s="1"/>
  <c r="V135" i="36"/>
  <c r="V57" i="21" s="1"/>
  <c r="X137" i="36"/>
  <c r="X59" i="21" s="1"/>
  <c r="U138" i="36"/>
  <c r="U60" i="21" s="1"/>
  <c r="X103" i="36"/>
  <c r="X27" i="21" s="1"/>
  <c r="X139" i="36"/>
  <c r="X61" i="21" s="1"/>
  <c r="W131" i="36"/>
  <c r="W53" i="21" s="1"/>
  <c r="V133" i="36"/>
  <c r="V55" i="21" s="1"/>
  <c r="V102" i="36"/>
  <c r="V26" i="21" s="1"/>
  <c r="W104" i="36"/>
  <c r="W28" i="21" s="1"/>
  <c r="W94" i="36"/>
  <c r="W18" i="21" s="1"/>
  <c r="V137" i="36"/>
  <c r="V59" i="21" s="1"/>
  <c r="W103" i="36"/>
  <c r="W27" i="21" s="1"/>
  <c r="W138" i="36"/>
  <c r="W60" i="21" s="1"/>
  <c r="W129" i="36"/>
  <c r="W51" i="21" s="1"/>
  <c r="W130" i="36"/>
  <c r="W52" i="21" s="1"/>
  <c r="U99" i="36"/>
  <c r="U23" i="21" s="1"/>
  <c r="W133" i="36"/>
  <c r="W55" i="21" s="1"/>
  <c r="X97" i="36"/>
  <c r="X21" i="21" s="1"/>
  <c r="V95" i="36"/>
  <c r="V19" i="21" s="1"/>
  <c r="T93" i="36"/>
  <c r="T17" i="21" s="1"/>
  <c r="U135" i="36"/>
  <c r="U57" i="21" s="1"/>
  <c r="X132" i="36"/>
  <c r="X54" i="21" s="1"/>
  <c r="X134" i="36"/>
  <c r="X56" i="21" s="1"/>
  <c r="V98" i="36"/>
  <c r="V22" i="21" s="1"/>
  <c r="U96" i="36"/>
  <c r="U20" i="21" s="1"/>
  <c r="V129" i="36"/>
  <c r="V51" i="21" s="1"/>
  <c r="X136" i="36"/>
  <c r="X58" i="21" s="1"/>
  <c r="V96" i="36"/>
  <c r="V20" i="21" s="1"/>
  <c r="W93" i="36"/>
  <c r="W17" i="21" s="1"/>
  <c r="V99" i="36"/>
  <c r="V23" i="21" s="1"/>
  <c r="X104" i="36"/>
  <c r="X28" i="21" s="1"/>
  <c r="X98" i="36"/>
  <c r="X22" i="21" s="1"/>
  <c r="V130" i="36"/>
  <c r="V52" i="21" s="1"/>
  <c r="X102" i="36"/>
  <c r="X26" i="21" s="1"/>
  <c r="V104" i="36"/>
  <c r="V28" i="21" s="1"/>
  <c r="X135" i="36"/>
  <c r="X57" i="21" s="1"/>
  <c r="V100" i="36"/>
  <c r="V24" i="21" s="1"/>
  <c r="W100" i="36"/>
  <c r="W24" i="21" s="1"/>
  <c r="W99" i="36"/>
  <c r="W23" i="21" s="1"/>
  <c r="Q95" i="36"/>
  <c r="Q19" i="21" s="1"/>
  <c r="P101" i="36"/>
  <c r="P25" i="21" s="1"/>
  <c r="O102" i="36"/>
  <c r="O26" i="21" s="1"/>
  <c r="Q131" i="36"/>
  <c r="Q53" i="21" s="1"/>
  <c r="P97" i="36"/>
  <c r="P21" i="21" s="1"/>
  <c r="R103" i="36"/>
  <c r="R27" i="21" s="1"/>
  <c r="P95" i="36"/>
  <c r="P19" i="21" s="1"/>
  <c r="R95" i="36"/>
  <c r="R19" i="21" s="1"/>
  <c r="Q103" i="36"/>
  <c r="Q27" i="21" s="1"/>
  <c r="P103" i="36"/>
  <c r="P27" i="21" s="1"/>
  <c r="Q140" i="36"/>
  <c r="Q62" i="21" s="1"/>
  <c r="Q100" i="36"/>
  <c r="Q24" i="21" s="1"/>
  <c r="P98" i="36"/>
  <c r="P22" i="21" s="1"/>
  <c r="P140" i="36"/>
  <c r="P62" i="21" s="1"/>
  <c r="P104" i="36"/>
  <c r="P28" i="21" s="1"/>
  <c r="R135" i="36"/>
  <c r="R57" i="21" s="1"/>
  <c r="R138" i="36"/>
  <c r="R60" i="21" s="1"/>
  <c r="R137" i="36"/>
  <c r="R59" i="21" s="1"/>
  <c r="R136" i="36"/>
  <c r="R58" i="21" s="1"/>
  <c r="R93" i="36"/>
  <c r="R17" i="21" s="1"/>
  <c r="Q99" i="36"/>
  <c r="Q23" i="21" s="1"/>
  <c r="P96" i="36"/>
  <c r="P20" i="21" s="1"/>
  <c r="P134" i="36"/>
  <c r="P56" i="21" s="1"/>
  <c r="O129" i="36"/>
  <c r="O51" i="21" s="1"/>
  <c r="Q94" i="36"/>
  <c r="Q18" i="21" s="1"/>
  <c r="Q137" i="36"/>
  <c r="Q59" i="21" s="1"/>
  <c r="O132" i="36"/>
  <c r="O54" i="21" s="1"/>
  <c r="Q93" i="36"/>
  <c r="Q17" i="21" s="1"/>
  <c r="Q136" i="36"/>
  <c r="Q58" i="21" s="1"/>
  <c r="P135" i="36"/>
  <c r="P57" i="21" s="1"/>
  <c r="R139" i="36"/>
  <c r="R61" i="21" s="1"/>
  <c r="Q139" i="36"/>
  <c r="Q61" i="21" s="1"/>
  <c r="R140" i="36"/>
  <c r="R62" i="21" s="1"/>
  <c r="R96" i="36"/>
  <c r="R20" i="21" s="1"/>
  <c r="P93" i="36"/>
  <c r="P17" i="21" s="1"/>
  <c r="N93" i="36"/>
  <c r="N17" i="21" s="1"/>
  <c r="R130" i="36"/>
  <c r="R52" i="21" s="1"/>
  <c r="P130" i="36"/>
  <c r="P52" i="21" s="1"/>
  <c r="P100" i="36"/>
  <c r="P24" i="21" s="1"/>
  <c r="P137" i="36"/>
  <c r="P59" i="21" s="1"/>
  <c r="R100" i="36"/>
  <c r="R24" i="21" s="1"/>
  <c r="R133" i="36"/>
  <c r="R55" i="21" s="1"/>
  <c r="P94" i="36"/>
  <c r="P18" i="21" s="1"/>
  <c r="I93" i="36" l="1"/>
  <c r="H93" i="36"/>
  <c r="I96" i="36"/>
  <c r="I20" i="21" s="1"/>
  <c r="L96" i="36"/>
  <c r="L20" i="21" s="1"/>
  <c r="J138" i="36"/>
  <c r="J60" i="21" s="1"/>
  <c r="K102" i="36"/>
  <c r="K26" i="21" s="1"/>
  <c r="J99" i="36"/>
  <c r="J23" i="21" s="1"/>
  <c r="L137" i="36"/>
  <c r="L59" i="21" s="1"/>
  <c r="L134" i="36"/>
  <c r="L56" i="21" s="1"/>
  <c r="I102" i="36"/>
  <c r="I26" i="21" s="1"/>
  <c r="L102" i="36"/>
  <c r="L26" i="21" s="1"/>
  <c r="J94" i="36"/>
  <c r="J18" i="21" s="1"/>
  <c r="H129" i="36"/>
  <c r="H51" i="21" s="1"/>
  <c r="K129" i="36"/>
  <c r="K51" i="21" s="1"/>
  <c r="J100" i="36"/>
  <c r="J24" i="21" s="1"/>
  <c r="L98" i="36"/>
  <c r="L22" i="21" s="1"/>
  <c r="J98" i="36"/>
  <c r="J22" i="21" s="1"/>
  <c r="H17" i="21"/>
  <c r="K135" i="36"/>
  <c r="K57" i="21" s="1"/>
  <c r="L129" i="36"/>
  <c r="L51" i="21" s="1"/>
  <c r="L138" i="36"/>
  <c r="L60" i="21" s="1"/>
  <c r="K95" i="36"/>
  <c r="K19" i="21" s="1"/>
  <c r="J97" i="36"/>
  <c r="J21" i="21" s="1"/>
  <c r="K133" i="36"/>
  <c r="K55" i="21" s="1"/>
  <c r="L99" i="36"/>
  <c r="L23" i="21" s="1"/>
  <c r="J139" i="36"/>
  <c r="J61" i="21" s="1"/>
  <c r="K97" i="36"/>
  <c r="K21" i="21" s="1"/>
  <c r="J135" i="36"/>
  <c r="J57" i="21" s="1"/>
  <c r="J104" i="36"/>
  <c r="J28" i="21" s="1"/>
  <c r="K104" i="36"/>
  <c r="K28" i="21" s="1"/>
  <c r="J103" i="36"/>
  <c r="J27" i="21" s="1"/>
  <c r="J93" i="36"/>
  <c r="J17" i="21" s="1"/>
  <c r="L136" i="36"/>
  <c r="L58" i="21" s="1"/>
  <c r="L95" i="36"/>
  <c r="L19" i="21" s="1"/>
  <c r="J137" i="36"/>
  <c r="J59" i="21" s="1"/>
  <c r="K138" i="36"/>
  <c r="K60" i="21" s="1"/>
  <c r="K140" i="36"/>
  <c r="K62" i="21" s="1"/>
  <c r="I17" i="21"/>
  <c r="J102" i="36"/>
  <c r="J26" i="21" s="1"/>
  <c r="K132" i="36"/>
  <c r="K54" i="21" s="1"/>
  <c r="L140" i="36"/>
  <c r="L62" i="21" s="1"/>
  <c r="K136" i="36"/>
  <c r="K58" i="21" s="1"/>
  <c r="J96" i="36"/>
  <c r="J20" i="21" s="1"/>
  <c r="J134" i="36"/>
  <c r="J56" i="21" s="1"/>
  <c r="J136" i="36"/>
  <c r="J58" i="21" s="1"/>
  <c r="L139" i="36"/>
  <c r="L61" i="21" s="1"/>
  <c r="I132" i="36"/>
  <c r="I54" i="21" s="1"/>
  <c r="L93" i="36"/>
  <c r="L17" i="21" s="1"/>
  <c r="K100" i="36"/>
  <c r="K24" i="21" s="1"/>
  <c r="L97" i="36"/>
  <c r="L21" i="21" s="1"/>
  <c r="J140" i="36"/>
  <c r="J62" i="21" s="1"/>
  <c r="I129" i="36"/>
  <c r="I51" i="21" s="1"/>
  <c r="J101" i="36"/>
  <c r="J25" i="21" s="1"/>
  <c r="L103" i="36"/>
  <c r="L27" i="21" s="1"/>
  <c r="K96" i="36"/>
  <c r="K20" i="21" s="1"/>
  <c r="J95" i="36"/>
  <c r="J19" i="21" s="1"/>
  <c r="L135" i="36"/>
  <c r="L57" i="21" s="1"/>
  <c r="L94" i="36"/>
  <c r="L18" i="21" s="1"/>
  <c r="K98" i="36"/>
  <c r="K22" i="21" s="1"/>
  <c r="J131" i="36"/>
  <c r="J53" i="21" s="1"/>
  <c r="L133" i="36"/>
  <c r="L55" i="21" s="1"/>
  <c r="K130" i="36"/>
  <c r="K52" i="21" s="1"/>
  <c r="L104" i="36"/>
  <c r="L28" i="21" s="1"/>
  <c r="K139" i="36"/>
  <c r="K61" i="21" s="1"/>
  <c r="K101" i="36"/>
  <c r="K25" i="21" s="1"/>
  <c r="J129" i="36"/>
  <c r="J51" i="21" s="1"/>
  <c r="K137" i="36"/>
  <c r="K59" i="21" s="1"/>
  <c r="I99" i="36"/>
  <c r="I23" i="21" s="1"/>
  <c r="K103" i="36"/>
  <c r="K27" i="21" s="1"/>
  <c r="K131" i="36"/>
  <c r="K53" i="21" s="1"/>
  <c r="L101" i="36"/>
  <c r="L25" i="21" s="1"/>
  <c r="K134" i="36"/>
  <c r="K56" i="21" s="1"/>
  <c r="I138" i="36"/>
  <c r="I60" i="21" s="1"/>
  <c r="K94" i="36"/>
  <c r="K18" i="21" s="1"/>
  <c r="J133" i="36"/>
  <c r="J55" i="21" s="1"/>
  <c r="L130" i="36"/>
  <c r="L52" i="21" s="1"/>
  <c r="L132" i="36"/>
  <c r="L54" i="21" s="1"/>
  <c r="J130" i="36"/>
  <c r="J52" i="21" s="1"/>
  <c r="K93" i="36"/>
  <c r="K17" i="21" s="1"/>
  <c r="L131" i="36"/>
  <c r="L53" i="21" s="1"/>
  <c r="K99" i="36"/>
  <c r="K23" i="21" s="1"/>
  <c r="L100" i="36"/>
  <c r="L24" i="21" s="1"/>
  <c r="J132" i="36"/>
  <c r="J54" i="21" s="1"/>
  <c r="I135" i="36"/>
  <c r="I57" i="2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<sst xmlns="http://schemas.openxmlformats.org/spreadsheetml/2006/main" count="806" uniqueCount="180">
  <si>
    <t>Omschrijving</t>
  </si>
  <si>
    <t>Storage</t>
  </si>
  <si>
    <t>Within-day</t>
  </si>
  <si>
    <t>April</t>
  </si>
  <si>
    <t>September</t>
  </si>
  <si>
    <t>November</t>
  </si>
  <si>
    <t>December</t>
  </si>
  <si>
    <t>Constante</t>
  </si>
  <si>
    <t>Bronverwijzing</t>
  </si>
  <si>
    <t>Opmerking</t>
  </si>
  <si>
    <t>%</t>
  </si>
  <si>
    <t>301576_VIP BENE-L</t>
  </si>
  <si>
    <t>301546_VIP BENE</t>
  </si>
  <si>
    <t>GTS</t>
  </si>
  <si>
    <t>Table 1 - Charge summary</t>
  </si>
  <si>
    <t>Description of result</t>
  </si>
  <si>
    <t>In this tab, the reservation prices are retrieved from the calculation tab
"8. Entry and exit charges".</t>
  </si>
  <si>
    <t>Selected network point</t>
  </si>
  <si>
    <t>Description</t>
  </si>
  <si>
    <t>Charge entry (for IPs)</t>
  </si>
  <si>
    <t>Payable charge entry (for domestic entry points)</t>
  </si>
  <si>
    <t>January</t>
  </si>
  <si>
    <t>February</t>
  </si>
  <si>
    <t>March</t>
  </si>
  <si>
    <t>May</t>
  </si>
  <si>
    <t>June</t>
  </si>
  <si>
    <t>July</t>
  </si>
  <si>
    <t>August</t>
  </si>
  <si>
    <t>October</t>
  </si>
  <si>
    <t>Charge exit (for IPs)</t>
  </si>
  <si>
    <t>Payable charge exit (for domestic exit points)</t>
  </si>
  <si>
    <t>Charge interruptible capacity entry (for IPs)</t>
  </si>
  <si>
    <t>Payable charge interruptible capacity entry (for domestic entry points)</t>
  </si>
  <si>
    <t>Charge interruptible capacity exit (for IPs)</t>
  </si>
  <si>
    <t>Payable charge interruptible capacity exit (for domestic exit points)</t>
  </si>
  <si>
    <t>Non-storage</t>
  </si>
  <si>
    <t>Year</t>
  </si>
  <si>
    <t>Quarter</t>
  </si>
  <si>
    <t>Month</t>
  </si>
  <si>
    <t>Day</t>
  </si>
  <si>
    <t>EUR/kWh/hour/year</t>
  </si>
  <si>
    <t>EUR/kWh/hour/quarter</t>
  </si>
  <si>
    <t>EUR/kWh/hour/month</t>
  </si>
  <si>
    <t>EUR/kWh/hour/day</t>
  </si>
  <si>
    <t>EUR/kWh/hour/hour</t>
  </si>
  <si>
    <t>LNG facilities</t>
  </si>
  <si>
    <t>Table 2 - Parameters</t>
  </si>
  <si>
    <t>Description data</t>
  </si>
  <si>
    <t>On this tab, all relevant parameters are presented.</t>
  </si>
  <si>
    <t>unit</t>
  </si>
  <si>
    <t>Discount rate</t>
  </si>
  <si>
    <t>Interest rate</t>
  </si>
  <si>
    <t>1 + discount rate</t>
  </si>
  <si>
    <t>from 2020 to year</t>
  </si>
  <si>
    <t>1 + interest rate</t>
  </si>
  <si>
    <t>from 2021 to year</t>
  </si>
  <si>
    <t>from 2022 to year</t>
  </si>
  <si>
    <t>from 2023 to year</t>
  </si>
  <si>
    <t>from 2024 to year</t>
  </si>
  <si>
    <t>from 2025 to year</t>
  </si>
  <si>
    <t>from 2026 to year</t>
  </si>
  <si>
    <t>Entry-exit split</t>
  </si>
  <si>
    <t>Share of allowed income entry</t>
  </si>
  <si>
    <t>Share of allowed income exit</t>
  </si>
  <si>
    <t>Discounts</t>
  </si>
  <si>
    <t>Storage discount</t>
  </si>
  <si>
    <t>LNG-facility discount</t>
  </si>
  <si>
    <t>Multipliers</t>
  </si>
  <si>
    <t>Multiplier quarterly capacity product</t>
  </si>
  <si>
    <t>Multiplier monthly capacity product</t>
  </si>
  <si>
    <t>Multiplier daily capacity product</t>
  </si>
  <si>
    <t>Multiplier within-day capacity product</t>
  </si>
  <si>
    <t>Seasonal factors</t>
  </si>
  <si>
    <t>Seasonal factor quarterly capacity products</t>
  </si>
  <si>
    <t>Jan-Mar</t>
  </si>
  <si>
    <t>Apr-Jun</t>
  </si>
  <si>
    <t>Jul-Sep</t>
  </si>
  <si>
    <t>Oct-Dec</t>
  </si>
  <si>
    <t>Seasonal factor monthly capacity products</t>
  </si>
  <si>
    <t>Seasonal factor daily and within-day capacity products</t>
  </si>
  <si>
    <t>Number of days/hours per capacity product</t>
  </si>
  <si>
    <t>Number of hours per day</t>
  </si>
  <si>
    <t>Number of days per year</t>
  </si>
  <si>
    <t>Number of hours per year</t>
  </si>
  <si>
    <t>Number of days per month in the year 2025</t>
  </si>
  <si>
    <t>Number of days per quarter in the year 2025</t>
  </si>
  <si>
    <t>Number of days and hours per year in the year 2025</t>
  </si>
  <si>
    <t>Interruptible capacity discount</t>
  </si>
  <si>
    <t>Tariff Code gas</t>
  </si>
  <si>
    <t>DNB, from 2025 onwards calculated by ACM based on ECB data</t>
  </si>
  <si>
    <t>Unit</t>
  </si>
  <si>
    <t>Neutrality charge</t>
  </si>
  <si>
    <t>EUR, year</t>
  </si>
  <si>
    <t>Costs paid for via neutrality charge (article 4.1.4.5 Transportcode Gas LNB)</t>
  </si>
  <si>
    <t>Costs paid for via neutrality charge (article 4.1.4.6 Transportcode Gas LNB)</t>
  </si>
  <si>
    <t>End of day settlement (article 4.1.7 Transportcode Gas LNB)</t>
  </si>
  <si>
    <t>Costs paid for via neutrality charge (default corrected for subsequent revenues)</t>
  </si>
  <si>
    <t>Costs 2023 paid for via neutrality charge</t>
  </si>
  <si>
    <t xml:space="preserve">End of day settlement 2023 </t>
  </si>
  <si>
    <t>On this tab, the required data for corrections is presented.</t>
  </si>
  <si>
    <t>Table 3 - Input corrections</t>
  </si>
  <si>
    <t>Constant</t>
  </si>
  <si>
    <t>Source</t>
  </si>
  <si>
    <t>Remark</t>
  </si>
  <si>
    <t>Neutrality charge 2023</t>
  </si>
  <si>
    <t>Regulation data 2023</t>
  </si>
  <si>
    <t>Table 4 - Input capacity</t>
  </si>
  <si>
    <t>This tab shows the estimate of the contracted capacity.</t>
  </si>
  <si>
    <t>Forecasted contracted capacity</t>
  </si>
  <si>
    <t>Forecasted contracted capacity entry</t>
  </si>
  <si>
    <t>Forecasted contracted capacity exit</t>
  </si>
  <si>
    <t>Forecasted contracted capacity entry storage</t>
  </si>
  <si>
    <t>Forecasted contracted capacity exit storage</t>
  </si>
  <si>
    <t>Forecasted contracted capacity entry LNG-facilities</t>
  </si>
  <si>
    <t>kWh/hour/year</t>
  </si>
  <si>
    <t>Table 5 - Corrections</t>
  </si>
  <si>
    <t>On this tab, the corrections including discount rate are calculated.</t>
  </si>
  <si>
    <t>Allowed revenues 2023</t>
  </si>
  <si>
    <t>Used parameters</t>
  </si>
  <si>
    <t>From 2023 to year</t>
  </si>
  <si>
    <t>Difference</t>
  </si>
  <si>
    <t>Corrected excl. discount rate</t>
  </si>
  <si>
    <t>Corrected incl. discount rate</t>
  </si>
  <si>
    <t>Realised revenues 2023</t>
  </si>
  <si>
    <t>Correction incl. discount rate</t>
  </si>
  <si>
    <t>1+discount rate</t>
  </si>
  <si>
    <t>End of day settlement 2023</t>
  </si>
  <si>
    <t>Table 6 - Allowed revenues</t>
  </si>
  <si>
    <t>On this tab, the allowed revenues are calculated.</t>
  </si>
  <si>
    <t>Corrections</t>
  </si>
  <si>
    <t>Allowed revenues</t>
  </si>
  <si>
    <t>Table 7 - Reference price methodology</t>
  </si>
  <si>
    <t>On this tab, the reference prices are calculated.</t>
  </si>
  <si>
    <t>Used data</t>
  </si>
  <si>
    <t>Share allowed revenues entry</t>
  </si>
  <si>
    <t>Share allowed revenues exit</t>
  </si>
  <si>
    <t>Charges before modifications</t>
  </si>
  <si>
    <t>Charge entry before modifications</t>
  </si>
  <si>
    <t>Charge exit before modifications</t>
  </si>
  <si>
    <t>Constant before rescale</t>
  </si>
  <si>
    <t>Rescale factor</t>
  </si>
  <si>
    <t>Income loss from storage &amp; LNG-facility discount</t>
  </si>
  <si>
    <t>Charges after modifications</t>
  </si>
  <si>
    <t>Charge entry after modifications non storage</t>
  </si>
  <si>
    <t>Charge exit after modifications non storage</t>
  </si>
  <si>
    <t>Charge entry after modifications storage</t>
  </si>
  <si>
    <t>Charge exit after modifications storage</t>
  </si>
  <si>
    <t>Charge entry after modifications LNG-facilities</t>
  </si>
  <si>
    <t>Check on tariff modifications</t>
  </si>
  <si>
    <t>Revenues before modifications</t>
  </si>
  <si>
    <t>Revenues after modifications</t>
  </si>
  <si>
    <t>Revenues before modifications = revenues after modifications?</t>
  </si>
  <si>
    <t>Table 8 - Entry and exit charges</t>
  </si>
  <si>
    <t xml:space="preserve">On this tab, the entry and exit charges are calculated. </t>
  </si>
  <si>
    <t>Selected network point for interruptible discount</t>
  </si>
  <si>
    <t>Charges after modifications (not rounded)</t>
  </si>
  <si>
    <t>EUR/kWh/hour/jyear, pp 2025</t>
  </si>
  <si>
    <t>LNG-facilities</t>
  </si>
  <si>
    <t>The within-day charges are rounded up, so that a 24-hour within-day product is not cheaper than a day product.</t>
  </si>
  <si>
    <t>ACM has set different interruptible discounts for different entry and exit points. The discount is based on the realised chance of interruptions in previous years. In the pink cell beside (J8) you can select a network point from the drop down menu. The corresponding tariffs will then be displayed.</t>
  </si>
  <si>
    <t>Explanation</t>
  </si>
  <si>
    <t>Entry</t>
  </si>
  <si>
    <t>Exit</t>
  </si>
  <si>
    <t>Interruptible capacity discount entry</t>
  </si>
  <si>
    <t>Interruptible capacity discount exit</t>
  </si>
  <si>
    <t>Percentage</t>
  </si>
  <si>
    <t>All other entry and exit points</t>
  </si>
  <si>
    <t>301568_VIP TTF-THE-L</t>
  </si>
  <si>
    <t>301453_OUDE STATENZIJL (EWE JEMGUM)</t>
  </si>
  <si>
    <t>301401_OUDE STATENZIJL (ETZEL FREYA H)</t>
  </si>
  <si>
    <t>301400_OUDE STATENZIJL (ETZEL-CRYSTAL-H)</t>
  </si>
  <si>
    <t>301391_OUDE STATENZIJL (ASTORA JEMGUM)</t>
  </si>
  <si>
    <t>301360_OUDE STATENZIJL (ETZEL EKB H)</t>
  </si>
  <si>
    <t>301348_BERGERMEER (TAQA-UGS)</t>
  </si>
  <si>
    <t>301345_ROTTERDAM (GATE)</t>
  </si>
  <si>
    <t>301320_ZUIDWENDING (UGS)</t>
  </si>
  <si>
    <t>301116_NORG (NAM-UGS)</t>
  </si>
  <si>
    <t>301114_GRIJPSKERK (NAM-UGS)</t>
  </si>
  <si>
    <t>300131_HILVARENBEEK (FLUXYS)</t>
  </si>
  <si>
    <t>At the moment when the Tariff decision was published, this interruptible discount was not displayed correctly in the Tarievencode Gas.
The interruptible discounts as shown here are correct. The interruptible discounts in the Tarievencode Gas will be corrected before 31 December 2024. 
This means that the discounts in the Tariff decision 2025 and in the Tarievencode Gas will match at the moment when the tariffs come into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</si>
</sst>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0_ ;\-#,##0\ "/>
    <numFmt numFmtId="270" formatCode="_ * #,##0.000_ ;_ * \-#,##0.000_ ;_ * &quot;-&quot;???_ ;_ @_ "/>
    <numFmt numFmtId="271" formatCode="_ * #,##0.00000000_ ;_ * \-#,##0.0000000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theme="0"/>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15">
    <xf numFmtId="0" fontId="0" fillId="0" borderId="0" xfId="0">
      <alignment vertical="top"/>
    </xf>
    <xf numFmtId="0" fontId="6" fillId="0" borderId="0" xfId="4" applyAlignment="1">
      <alignment horizontal="left" vertical="top" wrapText="1"/>
    </xf>
    <xf numFmtId="0" fontId="7" fillId="0" borderId="0" xfId="4" applyFont="1">
      <alignment vertical="top"/>
    </xf>
    <xf numFmtId="0" fontId="6" fillId="0" borderId="0" xfId="4">
      <alignment vertical="top"/>
    </xf>
    <xf numFmtId="0" fontId="10"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164" fontId="6" fillId="13" borderId="0" xfId="63" applyNumberFormat="1" applyFill="1">
      <alignment vertical="top"/>
    </xf>
    <xf numFmtId="0" fontId="7" fillId="20" borderId="1" xfId="6" applyNumberFormat="1" applyAlignment="1">
      <alignment horizontal="right" vertical="top"/>
    </xf>
    <xf numFmtId="262" fontId="6" fillId="14" borderId="0" xfId="4"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64" fontId="6" fillId="7" borderId="0" xfId="4" applyNumberFormat="1" applyFill="1">
      <alignment vertical="top"/>
    </xf>
    <xf numFmtId="10" fontId="6" fillId="7" borderId="0" xfId="64" applyFill="1">
      <alignment vertical="top"/>
    </xf>
    <xf numFmtId="0" fontId="6" fillId="0" borderId="0" xfId="4" applyAlignment="1">
      <alignment horizontal="left" vertical="top"/>
    </xf>
    <xf numFmtId="0" fontId="6" fillId="153" borderId="0" xfId="4" applyFill="1">
      <alignment vertical="top"/>
    </xf>
    <xf numFmtId="10" fontId="6" fillId="6" borderId="0" xfId="64" applyFill="1">
      <alignment vertical="top"/>
    </xf>
    <xf numFmtId="164" fontId="6" fillId="6" borderId="0" xfId="4" applyNumberFormat="1" applyFill="1">
      <alignment vertical="top"/>
    </xf>
    <xf numFmtId="164" fontId="6" fillId="0" borderId="0" xfId="63" applyNumberFormat="1" applyFill="1">
      <alignment vertical="top"/>
    </xf>
    <xf numFmtId="264" fontId="6" fillId="13"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8" fontId="6" fillId="0" borderId="0" xfId="63" applyNumberFormat="1" applyFill="1" applyAlignment="1">
      <alignment vertical="center"/>
    </xf>
    <xf numFmtId="268" fontId="6" fillId="0" borderId="0" xfId="4" applyNumberFormat="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164" fontId="6" fillId="7" borderId="0" xfId="63" applyNumberFormat="1" applyFont="1"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3" fontId="6" fillId="7" borderId="0" xfId="4" applyNumberFormat="1" applyFill="1">
      <alignment vertical="top"/>
    </xf>
    <xf numFmtId="262" fontId="6" fillId="6" borderId="0" xfId="4" applyNumberFormat="1" applyFill="1">
      <alignment vertical="top"/>
    </xf>
    <xf numFmtId="10" fontId="6" fillId="10" borderId="0" xfId="64" applyFill="1">
      <alignment vertical="top"/>
    </xf>
    <xf numFmtId="164" fontId="6" fillId="153" borderId="0" xfId="4" applyNumberFormat="1" applyFill="1">
      <alignment vertical="top"/>
    </xf>
    <xf numFmtId="3" fontId="6" fillId="153" borderId="0" xfId="4" applyNumberFormat="1" applyFill="1">
      <alignment vertical="top"/>
    </xf>
    <xf numFmtId="269" fontId="6" fillId="14" borderId="0" xfId="63" applyNumberFormat="1" applyFill="1">
      <alignment vertical="top"/>
    </xf>
    <xf numFmtId="269" fontId="6" fillId="13" borderId="0" xfId="63" applyNumberFormat="1" applyFill="1">
      <alignment vertical="top"/>
    </xf>
    <xf numFmtId="0" fontId="6" fillId="0" borderId="0" xfId="4" applyAlignment="1">
      <alignment horizontal="left" vertical="top"/>
    </xf>
    <xf numFmtId="0" fontId="7" fillId="10" borderId="0" xfId="4" applyFont="1" applyFill="1">
      <alignment vertical="top"/>
    </xf>
    <xf numFmtId="0" fontId="6" fillId="10" borderId="0" xfId="4" applyFill="1">
      <alignment vertical="top"/>
    </xf>
    <xf numFmtId="270" fontId="6" fillId="0" borderId="0" xfId="4" applyNumberFormat="1">
      <alignment vertical="top"/>
    </xf>
    <xf numFmtId="49" fontId="7" fillId="154" borderId="0" xfId="7" applyFill="1">
      <alignment vertical="top"/>
    </xf>
    <xf numFmtId="0" fontId="7" fillId="10" borderId="0" xfId="4" applyFont="1" applyFill="1" applyAlignment="1">
      <alignment vertical="top" wrapText="1"/>
    </xf>
    <xf numFmtId="3" fontId="2" fillId="153" borderId="0" xfId="4" applyNumberFormat="1" applyFont="1" applyFill="1">
      <alignment vertical="top"/>
    </xf>
    <xf numFmtId="0" fontId="2" fillId="0" borderId="0" xfId="4" applyFont="1">
      <alignment vertical="top"/>
    </xf>
    <xf numFmtId="269" fontId="6" fillId="14" borderId="0" xfId="63" applyNumberFormat="1" applyFont="1" applyFill="1">
      <alignment vertical="top"/>
    </xf>
    <xf numFmtId="271" fontId="6" fillId="13" borderId="0" xfId="63" applyNumberFormat="1" applyFill="1" applyAlignment="1">
      <alignment horizontal="right" vertical="center"/>
    </xf>
    <xf numFmtId="271" fontId="6" fillId="0" borderId="0" xfId="63" applyNumberFormat="1" applyFill="1" applyAlignment="1">
      <alignment horizontal="right" vertical="center"/>
    </xf>
    <xf numFmtId="271" fontId="6" fillId="0" borderId="0" xfId="63" applyNumberFormat="1" applyFill="1">
      <alignment vertical="top"/>
    </xf>
    <xf numFmtId="10" fontId="6" fillId="6" borderId="0" xfId="4" applyNumberFormat="1" applyFill="1">
      <alignment vertical="top"/>
    </xf>
    <xf numFmtId="10" fontId="6" fillId="10" borderId="0" xfId="4" applyNumberFormat="1" applyFill="1">
      <alignment vertical="top"/>
    </xf>
    <xf numFmtId="0" fontId="6" fillId="0" borderId="0" xfId="4" applyAlignment="1">
      <alignment vertical="top"/>
    </xf>
    <xf numFmtId="0" fontId="6" fillId="0" borderId="0" xfId="4" applyFont="1" applyAlignment="1">
      <alignment horizontal="left" vertical="top" wrapText="1"/>
    </xf>
    <xf numFmtId="271" fontId="6" fillId="13" borderId="0" xfId="63" applyNumberFormat="1" applyFill="1" applyAlignment="1">
      <alignment horizontal="right" vertical="center"/>
    </xf>
    <xf numFmtId="0" fontId="6" fillId="154" borderId="0" xfId="4" applyFill="1" applyAlignment="1">
      <alignment horizontal="left" vertical="top" wrapText="1"/>
    </xf>
    <xf numFmtId="0" fontId="6" fillId="154" borderId="0" xfId="4" applyFill="1" applyAlignment="1">
      <alignment horizontal="left" vertical="top"/>
    </xf>
    <xf numFmtId="0" fontId="6" fillId="0" borderId="0" xfId="4" applyAlignment="1">
      <alignment horizontal="left" vertical="top"/>
    </xf>
    <xf numFmtId="0" fontId="6" fillId="0" borderId="0" xfId="4" applyAlignment="1">
      <alignment horizontal="left" vertical="top" wrapText="1"/>
    </xf>
    <xf numFmtId="262" fontId="6" fillId="13" borderId="0" xfId="4" applyNumberFormat="1" applyFill="1" applyAlignment="1">
      <alignment horizontal="center" vertical="center"/>
    </xf>
    <xf numFmtId="262" fontId="6" fillId="13" borderId="0" xfId="63" applyNumberFormat="1" applyFill="1" applyAlignment="1">
      <alignment horizontal="center" vertical="center"/>
    </xf>
    <xf numFmtId="263" fontId="6" fillId="0" borderId="0" xfId="4" applyNumberFormat="1" applyAlignment="1">
      <alignment horizontal="left" vertical="top" wrapText="1"/>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FFCC99"/>
      <color rgb="FFFFCCFF"/>
      <color rgb="FFFFFFCC"/>
      <color rgb="FFCCC8D9"/>
      <color rgb="FFCCFFCC"/>
      <color rgb="FFCCCCFF"/>
      <color rgb="FFCCFFFF"/>
      <color rgb="FF99FF9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onnections" Target="connections.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 Id="rId27" Type="http://schemas.openxmlformats.org/officeDocument/2006/relationships/customXml" Target="../customXml/item1.xml"/><Relationship Id="rId30"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LTM\Tariefvoorstellen\TV-2013\VV\20120921_SF-grote-ronde-Liesbethdump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TE\ALGEMEEN\Tarieven\Tarieven%202002%20netbeheerders\AuditMod%20I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05%20OI\02%20Persoon\Makkinga\TAR-NG\TAR%202011\2%20-%20Concept\NG-TAR(i)-10-08%20Concep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I\STAF\Business%20Control\Onderhoud\ONH.007%20Segmentering\2008\Segmentering%202008\Definitief\Versie%2020091124\Analyse%20Uren%20BU-TI%20PwC%20Audit%20200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y%20Documents\Clients\TenneT\2009\Interim\Original%20Files\Nieuwe%20map\Database%20investeringen%202%20nov.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05%20Regulering\Tarieven%202005\6.%20Proces%20Gas\CODATA\040616%201%20BF%20NG-TA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gu20179\Local%20Settings\Temporary%20Internet%20Files\OLK10\Tarieven%20GTS%202009%20DEFINITIEF%20(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energiekamer.nl/08%20Netten/Derde%20reguleringsperiode/RNB's/16.%20Ontwerpbesluiten%20x,q%20en%20rekenvolume/X-factor/Berekening%20X-factor,%20Bijlagen/Archief/060519%20MS%20correctie%20voor%20LU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DTe\ALGEMEEN\Tarieven%202003\Elektriciteit%20nettarieven\Output%20definitief\021015%20TM%20NE%202003%20Definitief%20UIT%20(3)\DELT%20TM%20NE%202003%2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energiekamer.nl/erik/infoverzoek/CBB/E%20deal%20definitief%2011-11-0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CR\Afgeschermd\Cluster%20Control\00%20aNieuwe%20structuur\420%20-%20Overige%20verzoeken%20Energiekamer%20(DE)\50%20-%20Werkbestanden\indirecte%20OPEX%20en%20meerkosten%20WON\model%20segmentering%202008%20def%20S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QueryTxt"/>
      <sheetName val="TempQuery"/>
      <sheetName val="Logboek"/>
      <sheetName val="ORI"/>
      <sheetName val="ORI bewerkt"/>
      <sheetName val="Draaitabel"/>
      <sheetName val="SF 120921 RV13 per NWP"/>
    </sheetNames>
    <sheetDataSet>
      <sheetData sheetId="0" refreshError="1"/>
      <sheetData sheetId="1" refreshError="1"/>
      <sheetData sheetId="2"/>
      <sheetData sheetId="3" refreshError="1"/>
      <sheetData sheetId="4"/>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tants"/>
      <sheetName val="Data"/>
      <sheetName val="AuditMod"/>
    </sheetNames>
    <sheetDataSet>
      <sheetData sheetId="0" refreshError="1">
        <row r="3">
          <cell r="E3">
            <v>0.05</v>
          </cell>
        </row>
        <row r="4">
          <cell r="E4">
            <v>6.6000000000000003E-2</v>
          </cell>
        </row>
      </sheetData>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Contactgegevens"/>
      <sheetName val="Tarievenvoorstel"/>
      <sheetName val="Toelichting"/>
      <sheetName val="Richtlijnen Controle Tarieven"/>
    </sheetNames>
    <sheetDataSet>
      <sheetData sheetId="0" refreshError="1"/>
      <sheetData sheetId="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wC - Uren TI (top)"/>
      <sheetName val="PwC - Uren TI"/>
      <sheetName val="PwC - TI-projecten"/>
      <sheetName val="TenneT - Projecten TI"/>
      <sheetName val="Pivot IFS Afdelingsrapportages"/>
      <sheetName val="PwC - Afdelingen"/>
      <sheetName val="TenneT - Afdelingen"/>
      <sheetName val="TenneT - Locaties"/>
      <sheetName val="TenneT - WvD"/>
      <sheetName val="CLEAN DATA"/>
    </sheetNames>
    <sheetDataSet>
      <sheetData sheetId="0" refreshError="1"/>
      <sheetData sheetId="1" refreshError="1"/>
      <sheetData sheetId="2">
        <row r="1">
          <cell r="B1" t="str">
            <v>Project#</v>
          </cell>
          <cell r="C1" t="str">
            <v>Omschrijving</v>
          </cell>
          <cell r="D1" t="str">
            <v>Classificatie</v>
          </cell>
          <cell r="E1" t="str">
            <v>Original</v>
          </cell>
        </row>
        <row r="2">
          <cell r="B2">
            <v>2006</v>
          </cell>
          <cell r="C2" t="str">
            <v>Hoogeveen-Beilen, uitbreiding met 1 kabelcircuit 220 MVA, aansluiting GAVI</v>
          </cell>
          <cell r="D2" t="str">
            <v>220kV / 380kV</v>
          </cell>
        </row>
        <row r="3">
          <cell r="B3">
            <v>2007</v>
          </cell>
          <cell r="C3" t="str">
            <v>Dante-Weerdinge, uitbreiding met een 110-kV-verbinding 2x300 MVA</v>
          </cell>
          <cell r="D3" t="str">
            <v>WvD</v>
          </cell>
        </row>
        <row r="4">
          <cell r="B4">
            <v>2008</v>
          </cell>
          <cell r="C4" t="str">
            <v>Coevorden, uitbreiding met een 110-kV station</v>
          </cell>
          <cell r="D4" t="str">
            <v>110kV - 150kV</v>
          </cell>
        </row>
        <row r="5">
          <cell r="B5">
            <v>2009</v>
          </cell>
          <cell r="C5" t="str">
            <v>Coevorden-Combilijn, uitbreiding met een 110-kV-kabelcircuit 1x300 MVA</v>
          </cell>
          <cell r="D5" t="str">
            <v>110kV - 150kV</v>
          </cell>
        </row>
        <row r="6">
          <cell r="B6">
            <v>2010</v>
          </cell>
          <cell r="C6" t="str">
            <v>Dante-Combilijn, uitbreiding met een 110-kV-kabelcircuit 1x300 MVA</v>
          </cell>
          <cell r="D6" t="str">
            <v>110kV - 150kV</v>
          </cell>
        </row>
        <row r="7">
          <cell r="B7">
            <v>2011</v>
          </cell>
          <cell r="C7" t="str">
            <v>Coevorden-Hoogeveen, opwaardering verbinding naar 2x145 MVA</v>
          </cell>
          <cell r="D7" t="str">
            <v>110kV - 150kV</v>
          </cell>
        </row>
        <row r="8">
          <cell r="B8">
            <v>2024</v>
          </cell>
          <cell r="C8" t="str">
            <v>Bergen op Zoom, uitbreiding met een veld tbv transformator Essent</v>
          </cell>
          <cell r="D8" t="str">
            <v>WvD</v>
          </cell>
          <cell r="E8" t="str">
            <v>110kV - 150kV</v>
          </cell>
        </row>
        <row r="9">
          <cell r="B9">
            <v>2030</v>
          </cell>
          <cell r="C9" t="str">
            <v>Diverse verbindingen, aanbrengen valbeveiliging</v>
          </cell>
          <cell r="D9" t="str">
            <v>110kV - 150kV</v>
          </cell>
        </row>
        <row r="10">
          <cell r="B10">
            <v>2036</v>
          </cell>
          <cell r="C10" t="str">
            <v>Bergen op Zoom, uitbreiding met een veld tbv Windnet 70MW</v>
          </cell>
          <cell r="D10" t="str">
            <v>WvD</v>
          </cell>
          <cell r="E10" t="str">
            <v>110kV - 150kV</v>
          </cell>
        </row>
        <row r="11">
          <cell r="B11">
            <v>2037</v>
          </cell>
          <cell r="C11" t="str">
            <v>Eindhoven Noord, uitbreiding met een veld tbv Mapron</v>
          </cell>
          <cell r="D11" t="str">
            <v>WvD</v>
          </cell>
          <cell r="E11" t="str">
            <v>110kV - 150kV</v>
          </cell>
        </row>
        <row r="12">
          <cell r="B12">
            <v>2039</v>
          </cell>
          <cell r="C12" t="str">
            <v>Verbinding Krimpen Ommoord</v>
          </cell>
          <cell r="D12" t="str">
            <v>110kV - 150kV</v>
          </cell>
        </row>
        <row r="13">
          <cell r="B13">
            <v>2054</v>
          </cell>
          <cell r="C13" t="str">
            <v>Haaksbergen-Oele, uitbreiding met een 110-kV-verbinding @MVA</v>
          </cell>
          <cell r="D13" t="str">
            <v>110kV - 150kV</v>
          </cell>
        </row>
        <row r="14">
          <cell r="B14">
            <v>2057</v>
          </cell>
          <cell r="C14" t="str">
            <v>Ommoord, retrofit BISEP en renovatie secundair</v>
          </cell>
          <cell r="D14" t="str">
            <v>WvD</v>
          </cell>
          <cell r="E14" t="str">
            <v>110kV - 150kV</v>
          </cell>
        </row>
        <row r="15">
          <cell r="B15">
            <v>2071</v>
          </cell>
          <cell r="C15" t="str">
            <v>Ommoord, retrofit BISEP en renovatie secundair</v>
          </cell>
          <cell r="D15" t="str">
            <v>110kV - 150kV</v>
          </cell>
        </row>
        <row r="16">
          <cell r="B16">
            <v>2072</v>
          </cell>
          <cell r="C16" t="str">
            <v>Zoetemeer, retrofit BISEP en renovatie secundair</v>
          </cell>
          <cell r="D16" t="str">
            <v>110kV - 150kV</v>
          </cell>
        </row>
        <row r="17">
          <cell r="B17">
            <v>2074</v>
          </cell>
          <cell r="C17" t="str">
            <v>Tusveld-Urenco, verlegging gdp bij spoor (Regge en Dinkel)</v>
          </cell>
          <cell r="D17" t="str">
            <v>WvD</v>
          </cell>
          <cell r="E17" t="str">
            <v>110kV - 150kV</v>
          </cell>
        </row>
        <row r="18">
          <cell r="B18">
            <v>2075</v>
          </cell>
          <cell r="C18" t="str">
            <v>Weideweg-Oldenzaal, verkabeling Dalmeden</v>
          </cell>
          <cell r="D18" t="str">
            <v>WvD</v>
          </cell>
          <cell r="E18" t="str">
            <v>110kV - 150kV</v>
          </cell>
        </row>
        <row r="19">
          <cell r="B19">
            <v>2084</v>
          </cell>
          <cell r="C19" t="str">
            <v>Diemen-Ens, reconstructie Bloemendaler polder ivm verlegging A1</v>
          </cell>
          <cell r="D19" t="str">
            <v>WvD</v>
          </cell>
          <cell r="E19" t="str">
            <v>220kV / 380kV</v>
          </cell>
        </row>
        <row r="20">
          <cell r="B20">
            <v>2119</v>
          </cell>
          <cell r="C20" t="str">
            <v>Hemweg, uitbreiding met één veld tbv Twingo 500 MW</v>
          </cell>
          <cell r="D20" t="str">
            <v>WvD</v>
          </cell>
          <cell r="E20" t="str">
            <v>110kV - 150kV</v>
          </cell>
        </row>
        <row r="21">
          <cell r="B21">
            <v>2138</v>
          </cell>
          <cell r="C21" t="str">
            <v>Helmond Oost, uitbreiding met een veld tbv transformator Essent</v>
          </cell>
          <cell r="D21" t="str">
            <v>WvD</v>
          </cell>
          <cell r="E21" t="str">
            <v>110kV - 150kV</v>
          </cell>
        </row>
        <row r="22">
          <cell r="B22">
            <v>2139</v>
          </cell>
          <cell r="C22" t="str">
            <v>Horst, uitbreiding met een veld tbv Essent</v>
          </cell>
          <cell r="D22" t="str">
            <v>WvD</v>
          </cell>
          <cell r="E22" t="str">
            <v>110kV - 150kV</v>
          </cell>
        </row>
        <row r="23">
          <cell r="B23">
            <v>2149</v>
          </cell>
          <cell r="C23" t="str">
            <v xml:space="preserve">Hessenweg-Weteringkade-Harculo, verhoging transportcapaciteit </v>
          </cell>
          <cell r="D23" t="str">
            <v>110kV - 150kV</v>
          </cell>
        </row>
        <row r="24">
          <cell r="B24">
            <v>2150</v>
          </cell>
          <cell r="C24" t="str">
            <v>Goor-Hengelo Weideweg, uitbreiding met één circuit</v>
          </cell>
          <cell r="D24" t="str">
            <v>110kV - 150kV</v>
          </cell>
        </row>
        <row r="25">
          <cell r="B25">
            <v>2156</v>
          </cell>
          <cell r="C25" t="str">
            <v>Roosendaal, uitbreiding met twee velden tbv Sita</v>
          </cell>
          <cell r="D25" t="str">
            <v>WvD</v>
          </cell>
          <cell r="E25" t="str">
            <v>110kV - 150kV</v>
          </cell>
        </row>
        <row r="26">
          <cell r="B26">
            <v>2157</v>
          </cell>
          <cell r="C26" t="str">
            <v>Oterleek, uitbreiding met twee velden tbv TAQA 100 MW</v>
          </cell>
          <cell r="D26" t="str">
            <v>WvD</v>
          </cell>
          <cell r="E26" t="str">
            <v>110kV - 150kV</v>
          </cell>
        </row>
        <row r="27">
          <cell r="B27">
            <v>2177</v>
          </cell>
          <cell r="C27" t="str">
            <v>Verbinding Ommoord Rotterdam Marconistraat</v>
          </cell>
          <cell r="D27" t="str">
            <v>WvD</v>
          </cell>
        </row>
        <row r="28">
          <cell r="B28">
            <v>217370</v>
          </cell>
          <cell r="C28" t="str">
            <v>Blindstroomcompensatiemiddelen</v>
          </cell>
          <cell r="D28" t="str">
            <v>220kV / 380kV</v>
          </cell>
        </row>
        <row r="29">
          <cell r="B29">
            <v>2</v>
          </cell>
          <cell r="C29" t="str">
            <v>Westerlee, uitbreiding met een 380-kV station</v>
          </cell>
          <cell r="D29" t="str">
            <v>220kV / 380kV</v>
          </cell>
        </row>
        <row r="30">
          <cell r="B30">
            <v>3</v>
          </cell>
          <cell r="C30" t="str">
            <v>Wateringen, uitbreiding met een 380-kV-station</v>
          </cell>
          <cell r="D30" t="str">
            <v>220kV / 380kV</v>
          </cell>
        </row>
        <row r="31">
          <cell r="B31">
            <v>4</v>
          </cell>
          <cell r="C31" t="str">
            <v>Bleiswijk, uitbreiding tot 380-kV-HIS-dubbelrailstation</v>
          </cell>
          <cell r="D31" t="str">
            <v>220kV / 380kV</v>
          </cell>
        </row>
        <row r="32">
          <cell r="B32">
            <v>5</v>
          </cell>
          <cell r="C32" t="str">
            <v>Wateringen-Bleiswijk, uitbreiding met een 380-kV-verbinding</v>
          </cell>
          <cell r="D32" t="str">
            <v>220kV / 380kV</v>
          </cell>
        </row>
        <row r="33">
          <cell r="B33">
            <v>6</v>
          </cell>
          <cell r="C33" t="str">
            <v>Maasvlakte-Westerlee, verdubbeling capaciteits kabels Waterkruising</v>
          </cell>
          <cell r="D33" t="str">
            <v>220kV / 380kV</v>
          </cell>
        </row>
        <row r="34">
          <cell r="B34">
            <v>7</v>
          </cell>
          <cell r="C34" t="str">
            <v>Bleiswijk-Beverwijk, uitbreiding met een 380-kV-verbinding</v>
          </cell>
          <cell r="D34" t="str">
            <v>220kV / 380kV</v>
          </cell>
        </row>
        <row r="35">
          <cell r="B35">
            <v>10</v>
          </cell>
          <cell r="C35" t="str">
            <v>Hengelo, uitbreiding met derde transformator</v>
          </cell>
          <cell r="D35" t="str">
            <v>220kV / 380kV</v>
          </cell>
        </row>
        <row r="36">
          <cell r="B36">
            <v>11</v>
          </cell>
          <cell r="C36" t="str">
            <v>Meeden, uitbreiding met tweede transformator</v>
          </cell>
          <cell r="D36" t="str">
            <v>220kV / 380kV</v>
          </cell>
        </row>
        <row r="37">
          <cell r="B37">
            <v>12</v>
          </cell>
          <cell r="C37" t="str">
            <v>Breukelen, 7e transformator FGU-net, locatie B4</v>
          </cell>
          <cell r="D37" t="str">
            <v>220kV / 380kV</v>
          </cell>
        </row>
        <row r="38">
          <cell r="B38">
            <v>14</v>
          </cell>
          <cell r="C38" t="str">
            <v>Lelystad, uitbreiding tot dubbelrailsysteem</v>
          </cell>
          <cell r="D38" t="str">
            <v>220kV / 380kV</v>
          </cell>
        </row>
        <row r="39">
          <cell r="B39">
            <v>15</v>
          </cell>
          <cell r="C39" t="str">
            <v>Simonshaven, uitbreiding met een 380-kV-station</v>
          </cell>
          <cell r="D39" t="str">
            <v>220kV / 380kV</v>
          </cell>
        </row>
        <row r="40">
          <cell r="B40">
            <v>16</v>
          </cell>
          <cell r="C40" t="str">
            <v>Zwolle, uitbreiding met een 380/110-kV-transformator</v>
          </cell>
          <cell r="D40" t="str">
            <v>220kV / 380kV</v>
          </cell>
        </row>
        <row r="41">
          <cell r="B41">
            <v>17</v>
          </cell>
          <cell r="C41" t="str">
            <v>Geertruidenberg, uitbreiding met derde transformator</v>
          </cell>
          <cell r="D41" t="str">
            <v>220kV / 380kV</v>
          </cell>
        </row>
        <row r="42">
          <cell r="B42">
            <v>21</v>
          </cell>
          <cell r="C42" t="str">
            <v>Diverse 220-kV-stations, renovatie secundaire installaties</v>
          </cell>
          <cell r="D42" t="str">
            <v>220kV / 380kV</v>
          </cell>
        </row>
        <row r="43">
          <cell r="B43">
            <v>24</v>
          </cell>
          <cell r="C43" t="str">
            <v>Vervanging transformator 220/110 kV (stelpost)</v>
          </cell>
          <cell r="D43" t="str">
            <v>220kV / 380kV</v>
          </cell>
        </row>
        <row r="44">
          <cell r="B44">
            <v>26</v>
          </cell>
          <cell r="C44" t="str">
            <v>Dod4, vervanging transformator TR403</v>
          </cell>
          <cell r="D44" t="str">
            <v>220kV / 380kV</v>
          </cell>
        </row>
        <row r="45">
          <cell r="B45">
            <v>27</v>
          </cell>
          <cell r="C45" t="str">
            <v>Vvl2, vervanging transformator TR201</v>
          </cell>
          <cell r="D45" t="str">
            <v>220kV / 380kV</v>
          </cell>
        </row>
        <row r="46">
          <cell r="B46">
            <v>28</v>
          </cell>
          <cell r="C46" t="str">
            <v>Ehv4, vervanging transformator TR403 en TR404</v>
          </cell>
          <cell r="D46" t="str">
            <v>220kV / 380kV</v>
          </cell>
        </row>
        <row r="47">
          <cell r="B47">
            <v>29</v>
          </cell>
          <cell r="C47" t="str">
            <v>Zyv2, vervanging transformator TR202</v>
          </cell>
          <cell r="D47" t="str">
            <v>220kV / 380kV</v>
          </cell>
        </row>
        <row r="48">
          <cell r="B48">
            <v>30</v>
          </cell>
          <cell r="C48" t="str">
            <v>Diverse 220-kV-stations, Vervanging vermogensschakelaars</v>
          </cell>
          <cell r="D48" t="str">
            <v>220kV / 380kV</v>
          </cell>
        </row>
        <row r="49">
          <cell r="B49">
            <v>31</v>
          </cell>
          <cell r="C49" t="str">
            <v>Mbt4,  vervanging transformator TR401en TR402</v>
          </cell>
          <cell r="D49" t="str">
            <v>220kV / 380kV</v>
          </cell>
        </row>
        <row r="50">
          <cell r="B50">
            <v>32</v>
          </cell>
          <cell r="C50" t="str">
            <v>Dim4,  vervanging transformator TR402</v>
          </cell>
          <cell r="D50" t="str">
            <v>220kV / 380kV</v>
          </cell>
        </row>
        <row r="51">
          <cell r="B51">
            <v>33</v>
          </cell>
          <cell r="C51" t="str">
            <v>Vvl2, vervanging transformator TR202</v>
          </cell>
          <cell r="D51" t="str">
            <v>220kV / 380kV</v>
          </cell>
        </row>
        <row r="52">
          <cell r="B52">
            <v>34</v>
          </cell>
          <cell r="C52" t="str">
            <v>KIJ4, vervanging transformator TR403</v>
          </cell>
          <cell r="D52" t="str">
            <v>220kV / 380kV</v>
          </cell>
        </row>
        <row r="53">
          <cell r="B53">
            <v>35</v>
          </cell>
          <cell r="C53" t="str">
            <v>Diverse 380-kV-stations, vervanging vermogenschakelaars</v>
          </cell>
          <cell r="D53" t="str">
            <v>220kV / 380kV</v>
          </cell>
        </row>
        <row r="54">
          <cell r="B54">
            <v>36</v>
          </cell>
          <cell r="C54" t="str">
            <v>Gtb4, vervanging transformator TR401 en TR402</v>
          </cell>
          <cell r="D54" t="str">
            <v>220kV / 380kV</v>
          </cell>
        </row>
        <row r="55">
          <cell r="B55">
            <v>39</v>
          </cell>
          <cell r="C55" t="str">
            <v>Maasvlakte, aansluiting MW-1 en MV-2</v>
          </cell>
          <cell r="D55" t="str">
            <v>WvD</v>
          </cell>
          <cell r="E55" t="str">
            <v>220kV / 380kV</v>
          </cell>
        </row>
        <row r="56">
          <cell r="B56">
            <v>41</v>
          </cell>
          <cell r="C56" t="str">
            <v>Maasbracht, uitbreiding met 2 velden tbv Essent 2x320 MW</v>
          </cell>
          <cell r="D56" t="str">
            <v>WvD</v>
          </cell>
          <cell r="E56" t="str">
            <v>220kV / 380kV</v>
          </cell>
        </row>
        <row r="57">
          <cell r="B57">
            <v>42</v>
          </cell>
          <cell r="C57" t="str">
            <v>Simonshaven, uitbreiding met 1 veld tbv Intergen REC 1X400 MW</v>
          </cell>
          <cell r="D57" t="str">
            <v>WvD</v>
          </cell>
          <cell r="E57" t="str">
            <v>220kV / 380kV</v>
          </cell>
        </row>
        <row r="58">
          <cell r="B58">
            <v>43</v>
          </cell>
          <cell r="C58" t="str">
            <v>Lelystad, uitbreiding met 1 veld tbv Electrabel 400 MW</v>
          </cell>
          <cell r="D58" t="str">
            <v>WvD</v>
          </cell>
          <cell r="E58" t="str">
            <v>220kV / 380kV</v>
          </cell>
        </row>
        <row r="59">
          <cell r="B59">
            <v>44</v>
          </cell>
          <cell r="C59" t="str">
            <v>Maasvlakte, uitbreiding met 1 veld tbv EnecoGen 2x400 MW</v>
          </cell>
          <cell r="D59" t="str">
            <v>WvD</v>
          </cell>
          <cell r="E59" t="str">
            <v>220kV / 380kV</v>
          </cell>
        </row>
        <row r="60">
          <cell r="B60">
            <v>45</v>
          </cell>
          <cell r="C60" t="str">
            <v>Maasvlakte, uitbreiding metr 1 veld tbv E.On 1050 MW</v>
          </cell>
          <cell r="D60" t="str">
            <v>WvD</v>
          </cell>
          <cell r="E60" t="str">
            <v>220kV / 380kV</v>
          </cell>
        </row>
        <row r="61">
          <cell r="B61">
            <v>46</v>
          </cell>
          <cell r="C61" t="str">
            <v>Maasvlakte, uitbreiding met 1 veld tbv BritNed 1000MW</v>
          </cell>
          <cell r="D61" t="str">
            <v>WvD</v>
          </cell>
          <cell r="E61" t="str">
            <v>220kV / 380kV</v>
          </cell>
        </row>
        <row r="62">
          <cell r="B62">
            <v>49</v>
          </cell>
          <cell r="C62" t="str">
            <v>Zwolle-Hengelo, reconstructie mast 110 tot 114 (Almelo)</v>
          </cell>
          <cell r="D62" t="str">
            <v>WvD</v>
          </cell>
          <cell r="E62" t="str">
            <v>220kV / 380kV</v>
          </cell>
        </row>
        <row r="63">
          <cell r="B63">
            <v>50</v>
          </cell>
          <cell r="C63" t="str">
            <v>Oostzaan-Diemen, reconstructie mast 3 tot 8 (Landsmeer)</v>
          </cell>
          <cell r="D63" t="str">
            <v>WvD</v>
          </cell>
          <cell r="E63" t="str">
            <v>220kV / 380kV</v>
          </cell>
        </row>
        <row r="64">
          <cell r="B64">
            <v>51</v>
          </cell>
          <cell r="C64" t="str">
            <v>Eindhoven-Maasbracht, reconstructie mast 102 tot 115 (Helmond)</v>
          </cell>
          <cell r="D64" t="str">
            <v>WvD</v>
          </cell>
          <cell r="E64" t="str">
            <v>220kV / 380kV</v>
          </cell>
        </row>
        <row r="65">
          <cell r="B65">
            <v>52</v>
          </cell>
          <cell r="C65" t="str">
            <v>Wateringen, uitbreiding met een 150-kV-station</v>
          </cell>
          <cell r="D65" t="str">
            <v>110kV - 150kV</v>
          </cell>
        </row>
        <row r="66">
          <cell r="B66">
            <v>55</v>
          </cell>
          <cell r="C66" t="str">
            <v>Sassenheim-Haarlemmermeer, opwaardering transportcapaciteit</v>
          </cell>
          <cell r="D66" t="str">
            <v>110kV - 150kV</v>
          </cell>
        </row>
        <row r="67">
          <cell r="B67">
            <v>56</v>
          </cell>
          <cell r="C67" t="str">
            <v>Ypenburg,  uitbreiding met een 150-kV-station</v>
          </cell>
          <cell r="D67" t="str">
            <v>110kV - 150kV</v>
          </cell>
        </row>
        <row r="68">
          <cell r="B68">
            <v>58</v>
          </cell>
          <cell r="C68" t="str">
            <v>De Lier, uitbreiding met een 150-kV-station</v>
          </cell>
          <cell r="D68" t="str">
            <v>110kV - 150kV</v>
          </cell>
        </row>
        <row r="69">
          <cell r="B69">
            <v>59</v>
          </cell>
          <cell r="C69" t="str">
            <v>Wateringen-Ypenburg, uitbreiding met een 150-kV-kabelcircuit 300 MVA</v>
          </cell>
          <cell r="D69" t="str">
            <v>110kV - 150kV</v>
          </cell>
        </row>
        <row r="70">
          <cell r="B70">
            <v>63</v>
          </cell>
          <cell r="C70" t="str">
            <v>Uitbreiding telecomnetwerk tbv integratie EMS-systemen</v>
          </cell>
          <cell r="D70" t="str">
            <v>110kV - 150kV</v>
          </cell>
        </row>
        <row r="71">
          <cell r="B71">
            <v>68</v>
          </cell>
          <cell r="C71" t="str">
            <v>Rotterdam Waalhaven, vervanging transformatorkabels</v>
          </cell>
          <cell r="D71" t="str">
            <v>110kV - 150kV</v>
          </cell>
        </row>
        <row r="72">
          <cell r="B72">
            <v>71</v>
          </cell>
          <cell r="C72" t="str">
            <v>Ommoord, retrofit BISEP en renovatie secundair</v>
          </cell>
          <cell r="D72" t="str">
            <v>110kV - 150kV</v>
          </cell>
        </row>
        <row r="73">
          <cell r="B73">
            <v>72</v>
          </cell>
          <cell r="C73" t="str">
            <v>Zoetermeer, retrofit BISEP en renovatie secundair</v>
          </cell>
          <cell r="D73" t="str">
            <v>110kV - 150kV</v>
          </cell>
        </row>
        <row r="74">
          <cell r="B74">
            <v>73</v>
          </cell>
          <cell r="C74" t="str">
            <v>Dordrecht Noordendijk, vervanging transformator Tr1</v>
          </cell>
          <cell r="D74" t="str">
            <v>110kV - 150kV</v>
          </cell>
        </row>
        <row r="75">
          <cell r="B75">
            <v>74</v>
          </cell>
          <cell r="C75" t="str">
            <v>Alphen, retrofit BISEP en renovatie secundair</v>
          </cell>
          <cell r="D75" t="str">
            <v>110kV - 150kV</v>
          </cell>
        </row>
        <row r="76">
          <cell r="B76">
            <v>75</v>
          </cell>
          <cell r="C76" t="str">
            <v>Krimpen renovatie, primaire en secundaire installaties</v>
          </cell>
          <cell r="D76" t="str">
            <v>110kV - 150kV</v>
          </cell>
        </row>
        <row r="77">
          <cell r="B77">
            <v>76</v>
          </cell>
          <cell r="C77" t="str">
            <v>Gouda, vervanging transformator Tr4</v>
          </cell>
          <cell r="D77" t="str">
            <v>110kV - 150kV</v>
          </cell>
        </row>
        <row r="78">
          <cell r="B78">
            <v>77</v>
          </cell>
          <cell r="C78" t="str">
            <v>Leiden, vervanging transformator Tr4</v>
          </cell>
          <cell r="D78" t="str">
            <v>110kV - 150kV</v>
          </cell>
        </row>
        <row r="79">
          <cell r="B79">
            <v>78</v>
          </cell>
          <cell r="C79" t="str">
            <v>Diverse 150-kV-stations, vervanging vermogenschakelaars</v>
          </cell>
          <cell r="D79" t="str">
            <v>110kV - 150kV</v>
          </cell>
        </row>
        <row r="80">
          <cell r="B80">
            <v>79</v>
          </cell>
          <cell r="C80" t="str">
            <v>Vervanging, 150-kV-transformator (stelpost)</v>
          </cell>
          <cell r="D80" t="str">
            <v>110kV - 150kV</v>
          </cell>
        </row>
        <row r="81">
          <cell r="B81">
            <v>80</v>
          </cell>
          <cell r="C81" t="str">
            <v>Rijswijk, vervanging schakel-en secundaire installatie</v>
          </cell>
          <cell r="D81" t="str">
            <v>110kV - 150kV</v>
          </cell>
        </row>
        <row r="82">
          <cell r="B82">
            <v>81</v>
          </cell>
          <cell r="C82" t="str">
            <v>Voorburg-Leiden, verkabeling mast 23-26/27 in de Voorse Kreek</v>
          </cell>
          <cell r="D82" t="str">
            <v>WvD</v>
          </cell>
          <cell r="E82" t="str">
            <v>110kV - 150kV</v>
          </cell>
        </row>
        <row r="83">
          <cell r="B83">
            <v>82</v>
          </cell>
          <cell r="C83" t="str">
            <v>RtM-Dft, verkabeling mast 1 tot 3 (Schieveste)</v>
          </cell>
          <cell r="D83" t="str">
            <v>WvD</v>
          </cell>
          <cell r="E83" t="str">
            <v>110kV - 150kV</v>
          </cell>
        </row>
        <row r="84">
          <cell r="B84">
            <v>85</v>
          </cell>
          <cell r="C84" t="str">
            <v>Ypenburg-Voorburg, uitbreiding met een 150-kV-kabelcircuit 300 MVA</v>
          </cell>
          <cell r="D84" t="str">
            <v>110kV - 150kV</v>
          </cell>
        </row>
        <row r="85">
          <cell r="B85">
            <v>86</v>
          </cell>
          <cell r="C85" t="str">
            <v>Wateringen-Delft, opwaardering naar 2x300 MVA</v>
          </cell>
          <cell r="D85" t="str">
            <v>110kV - 150kV</v>
          </cell>
        </row>
        <row r="86">
          <cell r="B86">
            <v>87</v>
          </cell>
          <cell r="C86" t="str">
            <v xml:space="preserve">Wateringen-Rijswijk, uitbreiding met smoorspoelen 300 MVA, </v>
          </cell>
          <cell r="D86" t="str">
            <v>110kV - 150kV</v>
          </cell>
        </row>
        <row r="87">
          <cell r="B87">
            <v>88</v>
          </cell>
          <cell r="C87" t="str">
            <v xml:space="preserve">Krimpen-Gouda, uitbreiding met smoorspoelen 300 MVA, </v>
          </cell>
          <cell r="D87" t="str">
            <v>110kV - 150kV</v>
          </cell>
        </row>
        <row r="88">
          <cell r="B88">
            <v>89</v>
          </cell>
          <cell r="C88" t="str">
            <v>Westerlee-Wateringen, uitbreiding met een 380-kV-verbinding</v>
          </cell>
          <cell r="D88" t="str">
            <v>220kV / 380kV</v>
          </cell>
        </row>
        <row r="89">
          <cell r="B89">
            <v>90</v>
          </cell>
          <cell r="C89" t="str">
            <v>Eem4, uitbreiding met 2 velden tbv Nuon 1400 MW</v>
          </cell>
          <cell r="D89" t="str">
            <v>WvD</v>
          </cell>
          <cell r="E89" t="str">
            <v>220kV / 380kV</v>
          </cell>
        </row>
        <row r="90">
          <cell r="B90">
            <v>91</v>
          </cell>
          <cell r="C90" t="str">
            <v>Maasvlakte, uitbreiding met 1 veld tbv Electrabel 750 MW</v>
          </cell>
          <cell r="D90" t="str">
            <v>WvD</v>
          </cell>
          <cell r="E90" t="str">
            <v>220kV / 380kV</v>
          </cell>
        </row>
        <row r="91">
          <cell r="B91">
            <v>95</v>
          </cell>
          <cell r="C91" t="str">
            <v>Eem4, uitbreiding met 2 velden tbv RWE 2x800 MW</v>
          </cell>
          <cell r="D91" t="str">
            <v>WvD</v>
          </cell>
          <cell r="E91" t="str">
            <v>220kV / 380kV</v>
          </cell>
        </row>
        <row r="92">
          <cell r="B92">
            <v>97</v>
          </cell>
          <cell r="C92" t="str">
            <v>Ozn-Dim, reconstructie mast 32 tot 35 ivm EM-velden (IJburg)</v>
          </cell>
          <cell r="D92" t="str">
            <v>WvD</v>
          </cell>
          <cell r="E92" t="str">
            <v>220kV / 380kV</v>
          </cell>
        </row>
        <row r="93">
          <cell r="B93">
            <v>98</v>
          </cell>
          <cell r="C93" t="str">
            <v>Power Quality, meting harmonischen in het 220- en 380-kV-net</v>
          </cell>
          <cell r="D93" t="str">
            <v>220kV / 380kV</v>
          </cell>
        </row>
        <row r="94">
          <cell r="B94">
            <v>99</v>
          </cell>
          <cell r="C94" t="str">
            <v>TenSec, uitbreiding toegangscontrole 11 cruciale 380-kV- stations</v>
          </cell>
          <cell r="D94" t="str">
            <v>220kV / 380kV</v>
          </cell>
        </row>
        <row r="95">
          <cell r="B95">
            <v>100</v>
          </cell>
          <cell r="C95" t="str">
            <v>TenSec, uitbreiding toegangscontrole 13 vitale 380-kV-stations</v>
          </cell>
          <cell r="D95" t="str">
            <v>220kV / 380kV</v>
          </cell>
        </row>
        <row r="96">
          <cell r="B96">
            <v>101</v>
          </cell>
          <cell r="C96" t="str">
            <v>TenSec, uitbreiding toegangscontrole 3 vitale 150-kV-stations</v>
          </cell>
          <cell r="D96" t="str">
            <v>110kV - 150kV</v>
          </cell>
        </row>
        <row r="97">
          <cell r="B97">
            <v>102</v>
          </cell>
          <cell r="C97" t="str">
            <v>TenSec, uitbreiding toegangscontrole 9 normale 220-kv-stations</v>
          </cell>
          <cell r="D97" t="str">
            <v>220kV / 380kV</v>
          </cell>
        </row>
        <row r="98">
          <cell r="B98">
            <v>103</v>
          </cell>
          <cell r="C98" t="str">
            <v>TenSec, uitbreiding toegangscontrole 15 normale 150-kV-stations</v>
          </cell>
          <cell r="D98" t="str">
            <v>110kV - 150kV</v>
          </cell>
        </row>
        <row r="99">
          <cell r="B99">
            <v>104</v>
          </cell>
          <cell r="C99" t="str">
            <v>TenSec, Hoofdkantoor Arnhem</v>
          </cell>
          <cell r="D99" t="str">
            <v>220kV / 380kV</v>
          </cell>
        </row>
        <row r="100">
          <cell r="B100">
            <v>105</v>
          </cell>
          <cell r="C100" t="str">
            <v>Veiligheidsbeleid, uitbreiding toegangscontrole 1 cruciaal 150-kV-stations</v>
          </cell>
          <cell r="D100" t="str">
            <v>110kV - 150kV</v>
          </cell>
        </row>
        <row r="101">
          <cell r="B101">
            <v>106</v>
          </cell>
          <cell r="C101" t="str">
            <v>Eem4, uitbreiding met 1 veld tbv Electrabel 750 MW</v>
          </cell>
          <cell r="D101" t="str">
            <v>WvD</v>
          </cell>
          <cell r="E101" t="str">
            <v>220kV / 380kV</v>
          </cell>
        </row>
        <row r="102">
          <cell r="B102">
            <v>107</v>
          </cell>
          <cell r="C102" t="str">
            <v>Beverwijk, uitbreiding tot dubbelrail 380-kV-station</v>
          </cell>
          <cell r="D102" t="str">
            <v>220kV / 380kV</v>
          </cell>
        </row>
        <row r="103">
          <cell r="B103">
            <v>108</v>
          </cell>
          <cell r="C103" t="str">
            <v>Schildmeer, uitbreiding met een 380-kV-station</v>
          </cell>
          <cell r="D103" t="str">
            <v>220kV / 380kV</v>
          </cell>
        </row>
        <row r="104">
          <cell r="B104">
            <v>109</v>
          </cell>
          <cell r="C104" t="str">
            <v>Telecom, uitbreiding met STM16-ringen</v>
          </cell>
          <cell r="D104" t="str">
            <v>220kV / 380kV</v>
          </cell>
        </row>
        <row r="105">
          <cell r="B105">
            <v>110</v>
          </cell>
          <cell r="C105" t="str">
            <v>Leiden en RtC, uitbreiding met noodstroomaggregaat</v>
          </cell>
          <cell r="D105" t="str">
            <v>110kV - 150kV</v>
          </cell>
        </row>
        <row r="106">
          <cell r="B106">
            <v>111</v>
          </cell>
          <cell r="C106" t="str">
            <v>Bmr en Lelystad, uitbreiding met noodstroomaggregaat</v>
          </cell>
          <cell r="D106" t="str">
            <v>220kV / 380kV</v>
          </cell>
        </row>
        <row r="107">
          <cell r="B107">
            <v>112</v>
          </cell>
          <cell r="C107" t="str">
            <v>Kleine projecten in Telecomsfeer</v>
          </cell>
          <cell r="D107" t="str">
            <v>220kV / 380kV</v>
          </cell>
        </row>
        <row r="108">
          <cell r="B108">
            <v>113</v>
          </cell>
          <cell r="C108" t="str">
            <v>Kleine projecten in de vervangingssfeer 220/380kV</v>
          </cell>
          <cell r="D108" t="str">
            <v>220kV / 380kV</v>
          </cell>
        </row>
        <row r="109">
          <cell r="B109">
            <v>114</v>
          </cell>
          <cell r="C109" t="str">
            <v>Rbp, vervanging railbeveiliging</v>
          </cell>
          <cell r="D109" t="str">
            <v>220kV / 380kV</v>
          </cell>
        </row>
        <row r="110">
          <cell r="B110">
            <v>116</v>
          </cell>
          <cell r="C110" t="str">
            <v>Mvl4-Wtl4, uitbreiding met smoorspoelen 2650 MVA, 18,3%</v>
          </cell>
          <cell r="D110" t="str">
            <v>220kV / 380kV</v>
          </cell>
        </row>
        <row r="111">
          <cell r="B111">
            <v>117</v>
          </cell>
          <cell r="C111" t="str">
            <v>Krimpen1, renovatie terrein tgv verzakkingen</v>
          </cell>
          <cell r="D111" t="str">
            <v>110kV - 150kV</v>
          </cell>
        </row>
        <row r="112">
          <cell r="B112">
            <v>118</v>
          </cell>
          <cell r="C112" t="str">
            <v>Krimpen4, renovatie terrein tgv verzakkingen</v>
          </cell>
          <cell r="D112" t="str">
            <v>220kV / 380kV</v>
          </cell>
        </row>
        <row r="113">
          <cell r="B113">
            <v>119</v>
          </cell>
          <cell r="C113" t="str">
            <v>Leiden, vervanging 50-kV-kabels</v>
          </cell>
          <cell r="D113" t="str">
            <v>110kV - 150kV</v>
          </cell>
        </row>
        <row r="114">
          <cell r="B114">
            <v>120</v>
          </cell>
          <cell r="C114" t="str">
            <v>Kleine projecten in vervangingssfeer 150 kV</v>
          </cell>
          <cell r="D114" t="str">
            <v>110kV - 150kV</v>
          </cell>
        </row>
        <row r="115">
          <cell r="B115">
            <v>122</v>
          </cell>
          <cell r="C115" t="str">
            <v>Div. locaties 380-kV, vervanging hekwerken</v>
          </cell>
          <cell r="D115" t="str">
            <v>220kV / 380kV</v>
          </cell>
        </row>
        <row r="116">
          <cell r="B116">
            <v>123</v>
          </cell>
          <cell r="C116" t="str">
            <v>Div. locaties 150-kV, vervanging hekwerken</v>
          </cell>
          <cell r="D116" t="str">
            <v>110kV - 150kV</v>
          </cell>
        </row>
        <row r="117">
          <cell r="B117">
            <v>124</v>
          </cell>
          <cell r="C117" t="str">
            <v>Alphen, omlegging telecomkabel</v>
          </cell>
          <cell r="D117" t="str">
            <v>WvD</v>
          </cell>
          <cell r="E117" t="str">
            <v>110kV - 150kV</v>
          </cell>
        </row>
        <row r="118">
          <cell r="B118">
            <v>125</v>
          </cell>
          <cell r="C118" t="str">
            <v>Eem2, uitbreiding met 2 velden tbv distributienet Essent (Windpark)</v>
          </cell>
          <cell r="D118" t="str">
            <v>WvD</v>
          </cell>
          <cell r="E118" t="str">
            <v>220kV / 380kV</v>
          </cell>
        </row>
        <row r="119">
          <cell r="B119">
            <v>126</v>
          </cell>
          <cell r="C119" t="str">
            <v>Gtb4, uitbreiding met 1 veld tbv Essent 800 MW</v>
          </cell>
          <cell r="D119" t="str">
            <v>WvD</v>
          </cell>
          <cell r="E119" t="str">
            <v>220kV / 380kV</v>
          </cell>
        </row>
        <row r="120">
          <cell r="B120">
            <v>128</v>
          </cell>
          <cell r="C120" t="str">
            <v>Zoetermeer-Leiden, reconstructie kabelverbinding viaduct Leiden</v>
          </cell>
          <cell r="D120" t="str">
            <v>WvD</v>
          </cell>
          <cell r="E120" t="str">
            <v>110kV - 150kV</v>
          </cell>
        </row>
        <row r="121">
          <cell r="B121">
            <v>131</v>
          </cell>
          <cell r="C121" t="str">
            <v>Eem4, uitbreiding met 2 velden tbv Advanced Power 800-1200 MW</v>
          </cell>
          <cell r="D121" t="str">
            <v>WvD</v>
          </cell>
          <cell r="E121" t="str">
            <v>220kV / 380kV</v>
          </cell>
        </row>
        <row r="122">
          <cell r="B122">
            <v>132</v>
          </cell>
          <cell r="C122" t="str">
            <v>Alblasserdam, uitbreiding met 1 veld tbv Eneco</v>
          </cell>
          <cell r="D122" t="str">
            <v>WvD</v>
          </cell>
          <cell r="E122" t="str">
            <v>110kV - 150kV</v>
          </cell>
        </row>
        <row r="123">
          <cell r="B123">
            <v>133</v>
          </cell>
          <cell r="C123" t="str">
            <v>Doetinchem-Niederrhein, uitbreiding met een interconnector (tot grens)</v>
          </cell>
          <cell r="D123" t="str">
            <v>220kV / 380kV</v>
          </cell>
        </row>
        <row r="124">
          <cell r="B124">
            <v>135</v>
          </cell>
          <cell r="C124" t="str">
            <v>Borssele-Gtrd</v>
          </cell>
          <cell r="D124" t="str">
            <v>220kV / 380kV</v>
          </cell>
        </row>
        <row r="125">
          <cell r="B125">
            <v>136</v>
          </cell>
          <cell r="C125" t="str">
            <v>Maasvlakte, uitbr 1 veld</v>
          </cell>
          <cell r="D125" t="str">
            <v>WvD</v>
          </cell>
          <cell r="E125" t="str">
            <v>220kV / 380kV</v>
          </cell>
        </row>
        <row r="126">
          <cell r="B126">
            <v>137</v>
          </cell>
          <cell r="C126" t="str">
            <v>Delft Inrichting opslagplaats</v>
          </cell>
          <cell r="D126" t="str">
            <v>110kV - 150kV</v>
          </cell>
        </row>
        <row r="127">
          <cell r="B127">
            <v>138</v>
          </cell>
          <cell r="C127" t="str">
            <v>Eems4-EOS Magnum</v>
          </cell>
          <cell r="D127" t="str">
            <v>WvD</v>
          </cell>
          <cell r="E127" t="str">
            <v>220kV / 380kV</v>
          </cell>
        </row>
        <row r="128">
          <cell r="B128">
            <v>139</v>
          </cell>
          <cell r="C128" t="str">
            <v>EOS, uitbreiding 380kV</v>
          </cell>
          <cell r="D128" t="str">
            <v>220kV / 380kV</v>
          </cell>
        </row>
        <row r="129">
          <cell r="B129">
            <v>140</v>
          </cell>
          <cell r="C129" t="str">
            <v>Dim4 en Mvl4, vervanging blindstroomcompensatie</v>
          </cell>
          <cell r="D129" t="str">
            <v>220kV / 380kV</v>
          </cell>
        </row>
        <row r="130">
          <cell r="B130">
            <v>141</v>
          </cell>
          <cell r="C130" t="str">
            <v>BO Aansl. Essent Borssele 1650MW</v>
          </cell>
          <cell r="D130" t="str">
            <v>WvD</v>
          </cell>
          <cell r="E130" t="str">
            <v>220kV / 380kV</v>
          </cell>
        </row>
        <row r="131">
          <cell r="B131">
            <v>142</v>
          </cell>
          <cell r="C131" t="str">
            <v>BO VVL - HSW, opwaarderen transp.cap.</v>
          </cell>
          <cell r="D131" t="str">
            <v>220kV / 380kV</v>
          </cell>
        </row>
        <row r="132">
          <cell r="B132">
            <v>143</v>
          </cell>
          <cell r="C132" t="str">
            <v>Telecom, uitbr en digitalisering transmissienet ZH</v>
          </cell>
          <cell r="D132" t="str">
            <v>110kV - 150kV</v>
          </cell>
        </row>
        <row r="133">
          <cell r="B133">
            <v>144</v>
          </cell>
          <cell r="C133" t="str">
            <v>Eemshaven Oudeschip-Ens, Uitbr 380kV</v>
          </cell>
          <cell r="D133" t="str">
            <v>220kV / 380kV</v>
          </cell>
        </row>
        <row r="134">
          <cell r="B134">
            <v>145</v>
          </cell>
          <cell r="C134" t="str">
            <v>Borssele-Geertruidenberg, uitbr 380kV</v>
          </cell>
          <cell r="D134" t="str">
            <v>220kV / 380kV</v>
          </cell>
        </row>
        <row r="135">
          <cell r="B135">
            <v>146</v>
          </cell>
          <cell r="C135" t="str">
            <v>ENS-Diemen, opwaardering cap</v>
          </cell>
          <cell r="D135" t="str">
            <v>220kV / 380kV</v>
          </cell>
        </row>
        <row r="136">
          <cell r="B136">
            <v>147</v>
          </cell>
          <cell r="C136" t="str">
            <v>Delft, renovatie sec installaties</v>
          </cell>
          <cell r="D136" t="str">
            <v>110kV - 150kV</v>
          </cell>
        </row>
        <row r="137">
          <cell r="B137">
            <v>148</v>
          </cell>
          <cell r="C137" t="str">
            <v>Gouda, renovatie sec installaties</v>
          </cell>
          <cell r="D137" t="str">
            <v>110kV - 150kV</v>
          </cell>
        </row>
        <row r="138">
          <cell r="B138">
            <v>149</v>
          </cell>
          <cell r="C138" t="str">
            <v>Leiden, renovatie sec installaties</v>
          </cell>
          <cell r="D138" t="str">
            <v>110kV - 150kV</v>
          </cell>
        </row>
        <row r="139">
          <cell r="B139">
            <v>150</v>
          </cell>
          <cell r="C139" t="str">
            <v>Rijswijk, renovatie sec installaties</v>
          </cell>
          <cell r="D139" t="str">
            <v>110kV - 150kV</v>
          </cell>
        </row>
        <row r="140">
          <cell r="B140">
            <v>151</v>
          </cell>
          <cell r="C140" t="str">
            <v>Rotterdam centrum, renovatie sec installaties</v>
          </cell>
          <cell r="D140" t="str">
            <v>110kV - 150kV</v>
          </cell>
        </row>
        <row r="141">
          <cell r="B141">
            <v>152</v>
          </cell>
          <cell r="C141" t="str">
            <v>Voorburg, ren sec installaties</v>
          </cell>
          <cell r="D141" t="str">
            <v>110kV - 150kV</v>
          </cell>
        </row>
        <row r="142">
          <cell r="B142">
            <v>153</v>
          </cell>
          <cell r="C142" t="str">
            <v>Bergum, renovatie sec installaties</v>
          </cell>
          <cell r="D142" t="str">
            <v>220kV / 380kV</v>
          </cell>
        </row>
        <row r="143">
          <cell r="B143">
            <v>154</v>
          </cell>
          <cell r="C143" t="str">
            <v>Eemshaven, renovatie sec installaties</v>
          </cell>
          <cell r="D143" t="str">
            <v>220kV / 380kV</v>
          </cell>
        </row>
        <row r="144">
          <cell r="B144">
            <v>155</v>
          </cell>
          <cell r="C144" t="str">
            <v>Eemshaven Oost, renovatie sec installaties</v>
          </cell>
          <cell r="D144" t="str">
            <v>220kV / 380kV</v>
          </cell>
        </row>
        <row r="145">
          <cell r="B145">
            <v>156</v>
          </cell>
          <cell r="C145" t="str">
            <v>Ens, ren sec installaties</v>
          </cell>
          <cell r="D145" t="str">
            <v>220kV / 380kV</v>
          </cell>
        </row>
        <row r="146">
          <cell r="B146">
            <v>157</v>
          </cell>
          <cell r="C146" t="str">
            <v>Hessenweg, renovatie sec installaties</v>
          </cell>
          <cell r="D146" t="str">
            <v>220kV / 380kV</v>
          </cell>
        </row>
        <row r="147">
          <cell r="B147">
            <v>158</v>
          </cell>
          <cell r="C147" t="str">
            <v>Louwsmeer, ren sec installaties</v>
          </cell>
          <cell r="D147" t="str">
            <v>220kV / 380kV</v>
          </cell>
        </row>
        <row r="148">
          <cell r="B148">
            <v>159</v>
          </cell>
          <cell r="C148" t="str">
            <v>Meeden, renovatie sec installaties</v>
          </cell>
          <cell r="D148" t="str">
            <v>220kV / 380kV</v>
          </cell>
        </row>
        <row r="149">
          <cell r="B149">
            <v>160</v>
          </cell>
          <cell r="C149" t="str">
            <v>Oude Haske, renovatie sec installaties</v>
          </cell>
          <cell r="D149" t="str">
            <v>220kV / 380kV</v>
          </cell>
        </row>
        <row r="150">
          <cell r="B150">
            <v>161</v>
          </cell>
          <cell r="C150" t="str">
            <v>Robbenplaat, renovatie sec installaties</v>
          </cell>
          <cell r="D150" t="str">
            <v>220kV / 380kV</v>
          </cell>
        </row>
        <row r="151">
          <cell r="B151">
            <v>162</v>
          </cell>
          <cell r="C151" t="str">
            <v>Vierverlaten, renovatie sec installaties</v>
          </cell>
          <cell r="D151" t="str">
            <v>220kV / 380kV</v>
          </cell>
        </row>
        <row r="152">
          <cell r="B152">
            <v>163</v>
          </cell>
          <cell r="C152" t="str">
            <v>Weiwerd, renovatie sec installaties</v>
          </cell>
          <cell r="D152" t="str">
            <v>220kV / 380kV</v>
          </cell>
        </row>
        <row r="153">
          <cell r="B153">
            <v>164</v>
          </cell>
          <cell r="C153" t="str">
            <v>Zeyerveen, renovatie sec installaties</v>
          </cell>
          <cell r="D153" t="str">
            <v>220kV / 380kV</v>
          </cell>
        </row>
        <row r="154">
          <cell r="B154">
            <v>165</v>
          </cell>
          <cell r="C154" t="str">
            <v>Boxmeer, renovatie sec installaties</v>
          </cell>
          <cell r="D154" t="str">
            <v>220kV / 380kV</v>
          </cell>
        </row>
        <row r="155">
          <cell r="B155">
            <v>166</v>
          </cell>
          <cell r="C155" t="str">
            <v>Crayestein, renovatie sec installaties</v>
          </cell>
          <cell r="D155" t="str">
            <v>220kV / 380kV</v>
          </cell>
        </row>
        <row r="156">
          <cell r="B156">
            <v>167</v>
          </cell>
          <cell r="C156" t="str">
            <v>Diemen, renovatie sec installaties</v>
          </cell>
          <cell r="D156" t="str">
            <v>220kV / 380kV</v>
          </cell>
        </row>
        <row r="157">
          <cell r="B157">
            <v>168</v>
          </cell>
          <cell r="C157" t="str">
            <v>Dodewaard, renovatie sec installaties</v>
          </cell>
          <cell r="D157" t="str">
            <v>220kV / 380kV</v>
          </cell>
        </row>
        <row r="158">
          <cell r="B158">
            <v>169</v>
          </cell>
          <cell r="C158" t="str">
            <v>Doetinchem, renovatie sec installaties</v>
          </cell>
          <cell r="D158" t="str">
            <v>220kV / 380kV</v>
          </cell>
        </row>
        <row r="159">
          <cell r="B159">
            <v>170</v>
          </cell>
          <cell r="C159" t="str">
            <v>Eemshaven, renovatie sec installaties</v>
          </cell>
          <cell r="D159" t="str">
            <v>220kV / 380kV</v>
          </cell>
        </row>
        <row r="160">
          <cell r="B160">
            <v>171</v>
          </cell>
          <cell r="C160" t="str">
            <v>Eindhoven, renovatie sec installaties</v>
          </cell>
          <cell r="D160" t="str">
            <v>220kV / 380kV</v>
          </cell>
        </row>
        <row r="161">
          <cell r="B161">
            <v>172</v>
          </cell>
          <cell r="C161" t="str">
            <v>Ens, renovatie sec installaties</v>
          </cell>
          <cell r="D161" t="str">
            <v>220kV / 380kV</v>
          </cell>
        </row>
        <row r="162">
          <cell r="B162">
            <v>173</v>
          </cell>
          <cell r="C162" t="str">
            <v>Geertruidenberg, renovatie sec installaties</v>
          </cell>
          <cell r="D162" t="str">
            <v>220kV / 380kV</v>
          </cell>
        </row>
        <row r="163">
          <cell r="B163">
            <v>174</v>
          </cell>
          <cell r="C163" t="str">
            <v>Hengelo, renovatie sec installaties</v>
          </cell>
          <cell r="D163" t="str">
            <v>220kV / 380kV</v>
          </cell>
        </row>
        <row r="164">
          <cell r="B164">
            <v>175</v>
          </cell>
          <cell r="C164" t="str">
            <v>Krimpen, renovatie sec installaties</v>
          </cell>
          <cell r="D164" t="str">
            <v>220kV / 380kV</v>
          </cell>
        </row>
        <row r="165">
          <cell r="B165">
            <v>176</v>
          </cell>
          <cell r="C165" t="str">
            <v>Maasbracht, renovatie sec installaties</v>
          </cell>
          <cell r="D165" t="str">
            <v>220kV / 380kV</v>
          </cell>
        </row>
        <row r="166">
          <cell r="B166">
            <v>177</v>
          </cell>
          <cell r="C166" t="str">
            <v>Meede, renovatie sec installaties</v>
          </cell>
          <cell r="D166" t="str">
            <v>220kV / 380kV</v>
          </cell>
        </row>
        <row r="167">
          <cell r="B167">
            <v>178</v>
          </cell>
          <cell r="C167" t="str">
            <v>Zwolle, renovatie sec installaties</v>
          </cell>
          <cell r="D167" t="str">
            <v>220kV / 380kV</v>
          </cell>
        </row>
        <row r="168">
          <cell r="B168">
            <v>179</v>
          </cell>
          <cell r="C168" t="str">
            <v>Dim4, vervanging blindstroomcomp spoel</v>
          </cell>
          <cell r="D168" t="str">
            <v>220kV / 380kV</v>
          </cell>
        </row>
        <row r="169">
          <cell r="B169">
            <v>180</v>
          </cell>
          <cell r="C169" t="str">
            <v>Dod4, vervanging blindstroomcomp spoel</v>
          </cell>
          <cell r="D169" t="str">
            <v>220kV / 380kV</v>
          </cell>
        </row>
        <row r="170">
          <cell r="B170">
            <v>181</v>
          </cell>
          <cell r="C170" t="str">
            <v>Delft-RtM, vervanging van 5 km oliedrukkabel</v>
          </cell>
          <cell r="D170" t="str">
            <v>110kV - 150kV</v>
          </cell>
        </row>
        <row r="171">
          <cell r="B171">
            <v>182</v>
          </cell>
          <cell r="C171" t="str">
            <v>Mvl4, uitbreiding met een veld tbv CGEN 1*400 MW</v>
          </cell>
          <cell r="D171" t="str">
            <v>WvD</v>
          </cell>
          <cell r="E171" t="str">
            <v>220kV / 380kV</v>
          </cell>
        </row>
        <row r="172">
          <cell r="B172">
            <v>183</v>
          </cell>
          <cell r="C172" t="str">
            <v>Cst4, vervanging transformator TR403</v>
          </cell>
          <cell r="D172" t="str">
            <v>220kV / 380kV</v>
          </cell>
        </row>
        <row r="173">
          <cell r="B173">
            <v>183</v>
          </cell>
          <cell r="D173" t="str">
            <v>WvD</v>
          </cell>
          <cell r="E173" t="str">
            <v>220kV / 380kV</v>
          </cell>
        </row>
        <row r="174">
          <cell r="B174">
            <v>184</v>
          </cell>
          <cell r="C174" t="str">
            <v>Noodlijn, herstellen uitrusting</v>
          </cell>
          <cell r="D174" t="str">
            <v>220kV / 380kV</v>
          </cell>
        </row>
        <row r="175">
          <cell r="B175">
            <v>185</v>
          </cell>
          <cell r="C175" t="str">
            <v>RtM-Ommoord-Krimpen, renovatie oliedruksystemen</v>
          </cell>
          <cell r="D175" t="str">
            <v>110kV - 150kV</v>
          </cell>
        </row>
        <row r="176">
          <cell r="B176">
            <v>186</v>
          </cell>
          <cell r="C176" t="str">
            <v>Rotterdam Waalhaven, renovatie eigen bedrijfsinstallatie</v>
          </cell>
          <cell r="D176" t="str">
            <v>110kV - 150kV</v>
          </cell>
        </row>
        <row r="177">
          <cell r="B177">
            <v>187</v>
          </cell>
          <cell r="C177" t="str">
            <v>Rotterdam Waalhaven uitbreiding verblijfsruimten</v>
          </cell>
          <cell r="D177" t="str">
            <v>110kV - 150kV</v>
          </cell>
        </row>
        <row r="178">
          <cell r="B178">
            <v>188</v>
          </cell>
          <cell r="C178" t="str">
            <v>Maasvlakte-Crayestein, verv geleide</v>
          </cell>
          <cell r="D178" t="str">
            <v>220kV / 380kV</v>
          </cell>
        </row>
        <row r="179">
          <cell r="B179">
            <v>189</v>
          </cell>
          <cell r="C179" t="str">
            <v>Aansluiting Windpark NO op Ens 380KV</v>
          </cell>
          <cell r="D179" t="str">
            <v>WvD</v>
          </cell>
          <cell r="E179" t="str">
            <v>220kV / 380kV</v>
          </cell>
        </row>
        <row r="180">
          <cell r="B180">
            <v>190</v>
          </cell>
          <cell r="C180" t="str">
            <v>Vhz4, uitbreiding met een 380 kV st</v>
          </cell>
          <cell r="D180" t="str">
            <v>220kV / 380kV</v>
          </cell>
        </row>
        <row r="181">
          <cell r="B181">
            <v>191</v>
          </cell>
          <cell r="C181" t="str">
            <v>Ens 380kV uitbreiding 750 MVA</v>
          </cell>
          <cell r="D181" t="str">
            <v>220kV / 380kV</v>
          </cell>
        </row>
        <row r="182">
          <cell r="B182">
            <v>192</v>
          </cell>
          <cell r="C182" t="str">
            <v>Rotterdam, uitbr. 1 veld EON</v>
          </cell>
          <cell r="D182" t="str">
            <v>WvD</v>
          </cell>
          <cell r="E182" t="str">
            <v>110kV - 150kV</v>
          </cell>
        </row>
        <row r="183">
          <cell r="B183">
            <v>192</v>
          </cell>
          <cell r="D183" t="str">
            <v>220kV / 380kV</v>
          </cell>
        </row>
        <row r="184">
          <cell r="B184">
            <v>193</v>
          </cell>
          <cell r="C184" t="str">
            <v>Westerlee uitbr 150kV</v>
          </cell>
          <cell r="D184" t="str">
            <v>WvD</v>
          </cell>
          <cell r="E184" t="str">
            <v>110kV - 150kV</v>
          </cell>
        </row>
        <row r="185">
          <cell r="B185">
            <v>193</v>
          </cell>
          <cell r="D185" t="str">
            <v>220kV / 380kV</v>
          </cell>
        </row>
        <row r="186">
          <cell r="B186">
            <v>194</v>
          </cell>
          <cell r="C186" t="str">
            <v>Weiwerd, uitbr. 2e 220/110kV transformator</v>
          </cell>
          <cell r="D186" t="str">
            <v>220kV / 380kV</v>
          </cell>
        </row>
        <row r="187">
          <cell r="B187">
            <v>195</v>
          </cell>
          <cell r="C187" t="str">
            <v>Rec Telecom tbv aanpassing N210</v>
          </cell>
          <cell r="D187" t="str">
            <v>WvD</v>
          </cell>
          <cell r="E187" t="str">
            <v>220kV / 380kV</v>
          </cell>
        </row>
        <row r="188">
          <cell r="B188">
            <v>196</v>
          </cell>
          <cell r="C188" t="str">
            <v>Eemshaven, uitbr. 3e transformator 750MVA</v>
          </cell>
          <cell r="D188" t="str">
            <v>220kV / 380kV</v>
          </cell>
        </row>
        <row r="189">
          <cell r="B189">
            <v>197</v>
          </cell>
          <cell r="C189" t="str">
            <v>Verbinding Krimpen Ommoord</v>
          </cell>
          <cell r="D189" t="str">
            <v>WvD</v>
          </cell>
        </row>
        <row r="190">
          <cell r="B190">
            <v>198</v>
          </cell>
          <cell r="C190" t="str">
            <v>Verbinding Ommoord Rotterdam Marconistraat</v>
          </cell>
          <cell r="D190" t="str">
            <v>WvD</v>
          </cell>
        </row>
        <row r="191">
          <cell r="B191" t="str">
            <v>000213</v>
          </cell>
          <cell r="C191" t="str">
            <v>Wintrack testprogramma</v>
          </cell>
          <cell r="D191" t="str">
            <v>220kV / 380kV</v>
          </cell>
        </row>
        <row r="192">
          <cell r="B192">
            <v>266</v>
          </cell>
          <cell r="C192" t="str">
            <v>GIS tbv Planologische projecten</v>
          </cell>
          <cell r="D192" t="str">
            <v>220kV / 380kV</v>
          </cell>
        </row>
        <row r="193">
          <cell r="B193" t="str">
            <v>0002XX</v>
          </cell>
          <cell r="C193" t="str">
            <v>Afdelingskosten</v>
          </cell>
          <cell r="D193" t="str">
            <v>WvD</v>
          </cell>
          <cell r="E193" t="str">
            <v>220kV / 380kV</v>
          </cell>
        </row>
        <row r="194">
          <cell r="B194">
            <v>13</v>
          </cell>
          <cell r="C194" t="str">
            <v>Borssele # detailontwerp station</v>
          </cell>
          <cell r="D194" t="str">
            <v>220kV / 380kV</v>
          </cell>
        </row>
        <row r="195">
          <cell r="B195">
            <v>221</v>
          </cell>
          <cell r="C195" t="str">
            <v>Document management</v>
          </cell>
          <cell r="D195" t="str">
            <v>TenneT TSO</v>
          </cell>
        </row>
        <row r="196">
          <cell r="B196">
            <v>120101</v>
          </cell>
          <cell r="C196" t="str">
            <v>Projectteam Cable Construct Project</v>
          </cell>
          <cell r="D196" t="str">
            <v>220kV / 380kV</v>
          </cell>
        </row>
        <row r="197">
          <cell r="B197">
            <v>274</v>
          </cell>
          <cell r="C197" t="str">
            <v>Programma Kwaliteit</v>
          </cell>
          <cell r="D197" t="str">
            <v>TenneT TSO</v>
          </cell>
        </row>
        <row r="198">
          <cell r="B198">
            <v>280</v>
          </cell>
          <cell r="C198" t="str">
            <v>Bedrijfszekerheid</v>
          </cell>
          <cell r="D198" t="str">
            <v>TenneT TSO</v>
          </cell>
        </row>
        <row r="199">
          <cell r="B199">
            <v>254</v>
          </cell>
          <cell r="C199" t="str">
            <v>IFS+ Verbeteringen</v>
          </cell>
          <cell r="D199" t="str">
            <v>TenneT TSO</v>
          </cell>
        </row>
        <row r="200">
          <cell r="B200">
            <v>213</v>
          </cell>
          <cell r="C200" t="str">
            <v>Wintrack fallback</v>
          </cell>
          <cell r="D200" t="str">
            <v>220kV / 380kV</v>
          </cell>
        </row>
        <row r="201">
          <cell r="B201">
            <v>220</v>
          </cell>
          <cell r="C201" t="str">
            <v>Aida - fase 2</v>
          </cell>
          <cell r="D201" t="str">
            <v>TenneT TSO</v>
          </cell>
        </row>
        <row r="202">
          <cell r="B202">
            <v>268</v>
          </cell>
          <cell r="C202" t="str">
            <v>KLIC</v>
          </cell>
          <cell r="D202" t="str">
            <v>TenneT TSO</v>
          </cell>
        </row>
        <row r="203">
          <cell r="B203">
            <v>279</v>
          </cell>
          <cell r="C203" t="str">
            <v>SLA KAM-BU AM</v>
          </cell>
          <cell r="D203" t="str">
            <v>TenneT TSO</v>
          </cell>
        </row>
        <row r="204">
          <cell r="B204">
            <v>284</v>
          </cell>
          <cell r="C204" t="str">
            <v>Project uren tbv EssenT regio Noord</v>
          </cell>
          <cell r="D204" t="str">
            <v>WvD</v>
          </cell>
        </row>
        <row r="205">
          <cell r="B205">
            <v>283</v>
          </cell>
          <cell r="C205" t="str">
            <v>Projecturen tbv Essent regio Zuid</v>
          </cell>
          <cell r="D205" t="str">
            <v>WvD</v>
          </cell>
        </row>
        <row r="206">
          <cell r="B206">
            <v>217600</v>
          </cell>
          <cell r="C206" t="str">
            <v>aanleg 3e circuit 150kV Cst-DdM</v>
          </cell>
          <cell r="D206" t="str">
            <v>110kV - 150kV</v>
          </cell>
        </row>
        <row r="207">
          <cell r="B207">
            <v>1002</v>
          </cell>
          <cell r="C207" t="str">
            <v>Werkzaamheden H Hoekstra</v>
          </cell>
          <cell r="D207" t="str">
            <v>???</v>
          </cell>
        </row>
        <row r="208">
          <cell r="B208">
            <v>263</v>
          </cell>
          <cell r="C208" t="str">
            <v>AIDA Verbindingen</v>
          </cell>
          <cell r="D208" t="str">
            <v>TenneT TSO</v>
          </cell>
        </row>
        <row r="209">
          <cell r="B209">
            <v>120130</v>
          </cell>
          <cell r="C209" t="str">
            <v>Owner team</v>
          </cell>
          <cell r="D209" t="str">
            <v>220kV / 380kV</v>
          </cell>
        </row>
        <row r="210">
          <cell r="B210">
            <v>290</v>
          </cell>
          <cell r="C210" t="str">
            <v>Doorbelasting derden</v>
          </cell>
          <cell r="D210" t="str">
            <v>WvD</v>
          </cell>
        </row>
        <row r="211">
          <cell r="B211">
            <v>100014</v>
          </cell>
          <cell r="C211" t="str">
            <v>KLS</v>
          </cell>
          <cell r="D211" t="str">
            <v>110kV - 150kV</v>
          </cell>
        </row>
        <row r="212">
          <cell r="B212">
            <v>267</v>
          </cell>
          <cell r="C212" t="str">
            <v>Integrale Resource Planning</v>
          </cell>
          <cell r="D212" t="str">
            <v>TenneT TSO</v>
          </cell>
        </row>
        <row r="213">
          <cell r="B213">
            <v>281</v>
          </cell>
          <cell r="C213" t="str">
            <v>DMS Next</v>
          </cell>
          <cell r="D213" t="str">
            <v>TenneT TSO</v>
          </cell>
        </row>
        <row r="214">
          <cell r="B214">
            <v>239</v>
          </cell>
          <cell r="C214" t="str">
            <v>Aansluiting Essent Eemshaven Oost</v>
          </cell>
          <cell r="D214" t="str">
            <v>WvD</v>
          </cell>
        </row>
        <row r="215">
          <cell r="B215">
            <v>237</v>
          </cell>
          <cell r="C215" t="str">
            <v>Vervangen railbev. Robbenplaat</v>
          </cell>
          <cell r="D215" t="str">
            <v>220kV / 380kV</v>
          </cell>
        </row>
        <row r="216">
          <cell r="B216">
            <v>244</v>
          </cell>
          <cell r="C216" t="str">
            <v>Beheer strategische voorraad</v>
          </cell>
          <cell r="D216" t="str">
            <v>TenneT TSO</v>
          </cell>
        </row>
        <row r="217">
          <cell r="B217">
            <v>301005</v>
          </cell>
          <cell r="C217" t="str">
            <v>Huisvesting TenneT</v>
          </cell>
          <cell r="D217" t="str">
            <v>TenneT TSO</v>
          </cell>
        </row>
        <row r="218">
          <cell r="B218">
            <v>210600</v>
          </cell>
          <cell r="C218" t="str">
            <v>Shared Services</v>
          </cell>
          <cell r="D218" t="str">
            <v>TenneT TSO</v>
          </cell>
        </row>
        <row r="219">
          <cell r="B219">
            <v>217928</v>
          </cell>
          <cell r="C219" t="str">
            <v>ren sec install Alblasserdam</v>
          </cell>
          <cell r="D219" t="str">
            <v>110kV - 150kV</v>
          </cell>
        </row>
        <row r="220">
          <cell r="B220">
            <v>100024</v>
          </cell>
          <cell r="C220" t="str">
            <v>Scada-Scada SamensmEde</v>
          </cell>
          <cell r="D220" t="str">
            <v>110kV - 150kV</v>
          </cell>
        </row>
        <row r="221">
          <cell r="B221">
            <v>250</v>
          </cell>
          <cell r="C221" t="str">
            <v>Opstellen bouwsteen blindstroomcomp</v>
          </cell>
          <cell r="D221" t="str">
            <v>220kV / 380kV</v>
          </cell>
        </row>
        <row r="222">
          <cell r="B222">
            <v>261</v>
          </cell>
          <cell r="C222" t="str">
            <v>EMC Problemen Westerlee</v>
          </cell>
          <cell r="D222" t="str">
            <v>110kV - 150kV</v>
          </cell>
        </row>
        <row r="223">
          <cell r="B223">
            <v>265</v>
          </cell>
          <cell r="C223" t="str">
            <v>GIS Onderzoek</v>
          </cell>
          <cell r="D223" t="str">
            <v>TenneT TSO</v>
          </cell>
        </row>
        <row r="224">
          <cell r="B224">
            <v>1005</v>
          </cell>
          <cell r="C224" t="str">
            <v>Klachtenafhandeling Dim-Ozn-Bvw</v>
          </cell>
          <cell r="D224" t="str">
            <v>220kV / 380kV</v>
          </cell>
        </row>
        <row r="225">
          <cell r="B225">
            <v>248</v>
          </cell>
          <cell r="C225" t="str">
            <v>Opstellen specs 380kV seriespoelen</v>
          </cell>
          <cell r="D225" t="str">
            <v>220kV / 380kV</v>
          </cell>
        </row>
        <row r="226">
          <cell r="B226">
            <v>120151</v>
          </cell>
          <cell r="C226" t="str">
            <v>NORNED Implementatie</v>
          </cell>
          <cell r="D226" t="str">
            <v>220kV / 380kV</v>
          </cell>
        </row>
        <row r="227">
          <cell r="B227">
            <v>277</v>
          </cell>
          <cell r="C227" t="str">
            <v>Tijdelijke bev.maatr. 2008 Oost</v>
          </cell>
          <cell r="D227" t="str">
            <v>TenneT TSO</v>
          </cell>
        </row>
        <row r="228">
          <cell r="B228">
            <v>1018</v>
          </cell>
          <cell r="C228" t="str">
            <v>Opstellen PID invoeren GIS</v>
          </cell>
          <cell r="D228" t="str">
            <v>TenneT TSO</v>
          </cell>
        </row>
        <row r="229">
          <cell r="B229">
            <v>262</v>
          </cell>
          <cell r="C229" t="str">
            <v>Studie kortsluitverm. 150kV Delft</v>
          </cell>
          <cell r="D229" t="str">
            <v>110kV - 150kV</v>
          </cell>
        </row>
        <row r="230">
          <cell r="B230">
            <v>127</v>
          </cell>
          <cell r="C230" t="str">
            <v>Maasbracht, vv bev.velden 19,20</v>
          </cell>
          <cell r="D230" t="str">
            <v>220kV / 380kV</v>
          </cell>
        </row>
        <row r="231">
          <cell r="B231">
            <v>227</v>
          </cell>
          <cell r="C231" t="str">
            <v>Engineering consultancy werkz. 2007</v>
          </cell>
          <cell r="D231" t="str">
            <v>TenneT TSO</v>
          </cell>
        </row>
        <row r="232">
          <cell r="B232">
            <v>605900</v>
          </cell>
          <cell r="C232" t="str">
            <v>TI</v>
          </cell>
          <cell r="D232" t="str">
            <v>TenneT TSO</v>
          </cell>
        </row>
        <row r="233">
          <cell r="B233">
            <v>276</v>
          </cell>
          <cell r="C233" t="str">
            <v>Vervangen UTR EHV wit te Mbt</v>
          </cell>
          <cell r="D233" t="str">
            <v>220kV / 380kV</v>
          </cell>
        </row>
        <row r="234">
          <cell r="B234">
            <v>245</v>
          </cell>
          <cell r="C234" t="str">
            <v>Uitvoeren van Saneringen</v>
          </cell>
          <cell r="D234" t="str">
            <v>TenneT TSO</v>
          </cell>
        </row>
        <row r="235">
          <cell r="B235">
            <v>100025</v>
          </cell>
          <cell r="C235" t="str">
            <v>TenneT Way of Working</v>
          </cell>
          <cell r="D235" t="str">
            <v>TenneT TSO</v>
          </cell>
        </row>
        <row r="236">
          <cell r="B236">
            <v>2012</v>
          </cell>
          <cell r="C236" t="str">
            <v>Traceverwerving Wtr - WL (De Lier)</v>
          </cell>
          <cell r="D236" t="str">
            <v>110kV - 150kV</v>
          </cell>
        </row>
        <row r="237">
          <cell r="B237">
            <v>2196</v>
          </cell>
          <cell r="C237" t="str">
            <v>Vervangen scheiders 2008</v>
          </cell>
          <cell r="D237" t="str">
            <v>220kV / 380kV</v>
          </cell>
        </row>
        <row r="238">
          <cell r="B238">
            <v>120150</v>
          </cell>
          <cell r="C238" t="str">
            <v>Trading team</v>
          </cell>
          <cell r="D238" t="str">
            <v>220kV / 380kV</v>
          </cell>
        </row>
        <row r="239">
          <cell r="B239">
            <v>150000</v>
          </cell>
          <cell r="C239" t="str">
            <v>Borging conintu voorziening</v>
          </cell>
          <cell r="D239" t="str">
            <v>TenneT TSO</v>
          </cell>
        </row>
        <row r="240">
          <cell r="B240">
            <v>20</v>
          </cell>
          <cell r="C240" t="str">
            <v>Bouwrijp maken eindhoven</v>
          </cell>
          <cell r="D240" t="str">
            <v>220kV / 380kV</v>
          </cell>
        </row>
        <row r="241">
          <cell r="B241">
            <v>310002</v>
          </cell>
          <cell r="C241" t="str">
            <v>Management Control framework</v>
          </cell>
          <cell r="D241" t="str">
            <v>TenneT TSO</v>
          </cell>
        </row>
        <row r="242">
          <cell r="B242">
            <v>2183</v>
          </cell>
          <cell r="C242" t="str">
            <v>HGL1O 3e transformator (GJP)</v>
          </cell>
          <cell r="D242" t="str">
            <v>TenneT TSO</v>
          </cell>
        </row>
        <row r="243">
          <cell r="B243">
            <v>246</v>
          </cell>
          <cell r="C243" t="str">
            <v>Uitvoeren van Amoveringen</v>
          </cell>
          <cell r="D243" t="str">
            <v>TenneT TSO</v>
          </cell>
        </row>
        <row r="244">
          <cell r="B244">
            <v>2201</v>
          </cell>
          <cell r="C244" t="str">
            <v>Trace HS+MS Urenco-TU SLA 2008-500</v>
          </cell>
          <cell r="D244" t="str">
            <v>WvD</v>
          </cell>
        </row>
        <row r="245">
          <cell r="B245">
            <v>2195</v>
          </cell>
          <cell r="C245" t="str">
            <v>Vervangen meettrafo's 2008</v>
          </cell>
          <cell r="D245" t="str">
            <v>TenneT TSO</v>
          </cell>
        </row>
        <row r="246">
          <cell r="B246">
            <v>260000</v>
          </cell>
          <cell r="C246" t="str">
            <v>#N/A</v>
          </cell>
          <cell r="D246" t="str">
            <v>???</v>
          </cell>
        </row>
        <row r="247">
          <cell r="B247">
            <v>275</v>
          </cell>
          <cell r="C247" t="str">
            <v>Sturen op Uren</v>
          </cell>
          <cell r="D247" t="str">
            <v>TenneT TSO</v>
          </cell>
        </row>
        <row r="248">
          <cell r="B248">
            <v>217508</v>
          </cell>
          <cell r="C248" t="str">
            <v>Verzwaren RTW-KY</v>
          </cell>
          <cell r="D248" t="str">
            <v>220kV / 380kV</v>
          </cell>
        </row>
        <row r="249">
          <cell r="B249">
            <v>523000</v>
          </cell>
          <cell r="C249" t="str">
            <v>Ruimtelijke ordening en milieu</v>
          </cell>
          <cell r="D249" t="str">
            <v>TenneT TSO</v>
          </cell>
        </row>
        <row r="250">
          <cell r="B250">
            <v>272</v>
          </cell>
          <cell r="C250" t="str">
            <v>Studie kabeltracé Westland</v>
          </cell>
          <cell r="D250" t="str">
            <v>110kV - 150kV</v>
          </cell>
        </row>
        <row r="251">
          <cell r="B251">
            <v>241</v>
          </cell>
          <cell r="C251" t="str">
            <v>Detachering P. Loeve - E.On Benelux</v>
          </cell>
          <cell r="D251" t="str">
            <v>TenneT TSO</v>
          </cell>
        </row>
        <row r="252">
          <cell r="B252">
            <v>2161</v>
          </cell>
          <cell r="C252" t="str">
            <v>Gasunie Midwolda SLA 2006-313</v>
          </cell>
          <cell r="D252" t="str">
            <v>WvD</v>
          </cell>
        </row>
        <row r="253">
          <cell r="B253">
            <v>120140</v>
          </cell>
          <cell r="C253" t="str">
            <v>Working group OMA</v>
          </cell>
          <cell r="D253" t="str">
            <v>220kV / 380kV</v>
          </cell>
        </row>
        <row r="254">
          <cell r="B254">
            <v>1000</v>
          </cell>
          <cell r="C254" t="str">
            <v>Consultancy Regio Oost 2008</v>
          </cell>
          <cell r="D254" t="str">
            <v>???</v>
          </cell>
        </row>
        <row r="255">
          <cell r="B255">
            <v>211</v>
          </cell>
          <cell r="C255" t="str">
            <v>EU-Erkenning leveranciers prim.comp</v>
          </cell>
          <cell r="D255" t="str">
            <v>TenneT TSO</v>
          </cell>
        </row>
        <row r="256">
          <cell r="B256">
            <v>62</v>
          </cell>
          <cell r="C256" t="str">
            <v>Verplaatsen C-bank RtW-Wl (125Mvar)</v>
          </cell>
          <cell r="D256" t="str">
            <v>110kV - 150kV</v>
          </cell>
        </row>
        <row r="257">
          <cell r="B257">
            <v>150011</v>
          </cell>
          <cell r="C257" t="str">
            <v>Opzetten Regiokantoren (W'veen)</v>
          </cell>
          <cell r="D257" t="str">
            <v>110kV - 150kV</v>
          </cell>
        </row>
        <row r="258">
          <cell r="B258">
            <v>232</v>
          </cell>
          <cell r="C258" t="str">
            <v>Telefonie &amp; Datacommunicatie</v>
          </cell>
          <cell r="D258" t="str">
            <v>TenneT TSO</v>
          </cell>
        </row>
        <row r="259">
          <cell r="B259">
            <v>205</v>
          </cell>
          <cell r="C259" t="str">
            <v>EU-erkenning leveranciers voor VBS</v>
          </cell>
          <cell r="D259" t="str">
            <v>TenneT TSO</v>
          </cell>
        </row>
        <row r="260">
          <cell r="B260">
            <v>271</v>
          </cell>
          <cell r="C260" t="str">
            <v>IFS Inrichting AM</v>
          </cell>
          <cell r="D260" t="str">
            <v>TenneT TSO</v>
          </cell>
        </row>
        <row r="261">
          <cell r="B261">
            <v>264</v>
          </cell>
          <cell r="C261" t="str">
            <v>Data-integratie RNB's</v>
          </cell>
          <cell r="D261" t="str">
            <v>TenneT TSO</v>
          </cell>
        </row>
        <row r="262">
          <cell r="B262">
            <v>2182</v>
          </cell>
          <cell r="C262" t="str">
            <v>ZL1F-KP1 verkabeling mast 8-16 geme</v>
          </cell>
          <cell r="D262" t="str">
            <v>WvD</v>
          </cell>
        </row>
        <row r="263">
          <cell r="B263">
            <v>2203</v>
          </cell>
          <cell r="C263" t="str">
            <v>WKC Luttelgeest SLA 2008-209</v>
          </cell>
          <cell r="D263" t="str">
            <v>WvD</v>
          </cell>
        </row>
        <row r="264">
          <cell r="B264">
            <v>278</v>
          </cell>
          <cell r="C264" t="str">
            <v>Tijdelijke bev.maatr. 2008 West</v>
          </cell>
          <cell r="D264" t="str">
            <v>TenneT TSO</v>
          </cell>
        </row>
        <row r="265">
          <cell r="B265">
            <v>252</v>
          </cell>
          <cell r="C265" t="str">
            <v>BU-TI Wijzigingen en aanpass in IFS</v>
          </cell>
          <cell r="D265" t="str">
            <v>TenneT TSO</v>
          </cell>
        </row>
        <row r="266">
          <cell r="B266">
            <v>273</v>
          </cell>
          <cell r="C266" t="str">
            <v>Studie kabeltracé Noord-Holland</v>
          </cell>
          <cell r="D266" t="str">
            <v>110kV - 150kV</v>
          </cell>
        </row>
        <row r="267">
          <cell r="B267">
            <v>129</v>
          </cell>
          <cell r="C267" t="str">
            <v>OPGW herstel</v>
          </cell>
          <cell r="D267" t="str">
            <v>220kV / 380kV</v>
          </cell>
        </row>
        <row r="268">
          <cell r="B268">
            <v>260</v>
          </cell>
          <cell r="C268" t="str">
            <v>Strategische herstelcapaciteit</v>
          </cell>
          <cell r="D268" t="str">
            <v>TenneT TSO</v>
          </cell>
        </row>
        <row r="269">
          <cell r="B269">
            <v>1006</v>
          </cell>
          <cell r="C269" t="str">
            <v>Uitvoeren van saneringen in 2008</v>
          </cell>
          <cell r="D269" t="str">
            <v>TenneT TSO</v>
          </cell>
        </row>
        <row r="270">
          <cell r="B270">
            <v>1014</v>
          </cell>
          <cell r="C270" t="str">
            <v>Quickscan TOEDS/TAMS</v>
          </cell>
          <cell r="D270" t="str">
            <v>TenneT TSO</v>
          </cell>
        </row>
        <row r="271">
          <cell r="B271">
            <v>2181</v>
          </cell>
          <cell r="C271" t="str">
            <v>Verhogen geleiders</v>
          </cell>
          <cell r="D271" t="str">
            <v>TenneT TSO</v>
          </cell>
        </row>
        <row r="272">
          <cell r="B272">
            <v>217441</v>
          </cell>
          <cell r="C272" t="str">
            <v>Lijn Oostzaan-Beverwijk 380 kV</v>
          </cell>
          <cell r="D272" t="str">
            <v>220kV / 380kV</v>
          </cell>
        </row>
        <row r="273">
          <cell r="B273">
            <v>2205</v>
          </cell>
          <cell r="C273" t="str">
            <v>Div lijnen onderzoek aanpassing ivm</v>
          </cell>
          <cell r="D273" t="str">
            <v>TenneT TSO</v>
          </cell>
        </row>
        <row r="274">
          <cell r="B274">
            <v>1021</v>
          </cell>
          <cell r="C274" t="str">
            <v>storing Rotterdam object Maasvlakt</v>
          </cell>
          <cell r="D274" t="str">
            <v>110kV - 150kV</v>
          </cell>
        </row>
        <row r="275">
          <cell r="B275">
            <v>150004</v>
          </cell>
          <cell r="C275" t="str">
            <v>Huisvesting en herontwikkeling</v>
          </cell>
          <cell r="D275" t="str">
            <v>TenneT TSO</v>
          </cell>
        </row>
        <row r="276">
          <cell r="B276">
            <v>2184</v>
          </cell>
          <cell r="C276" t="str">
            <v>Verv. 3 stuks 110kV vermogenschakel</v>
          </cell>
          <cell r="D276" t="str">
            <v>110kV - 150kV</v>
          </cell>
        </row>
        <row r="277">
          <cell r="B277">
            <v>900004</v>
          </cell>
          <cell r="C277" t="str">
            <v>Wind op Zee</v>
          </cell>
          <cell r="D277" t="str">
            <v>TenneT TSO</v>
          </cell>
        </row>
        <row r="278">
          <cell r="B278">
            <v>251</v>
          </cell>
          <cell r="C278" t="str">
            <v>KBS DTe</v>
          </cell>
          <cell r="D278" t="str">
            <v>TenneT TSO</v>
          </cell>
        </row>
        <row r="279">
          <cell r="B279">
            <v>255</v>
          </cell>
          <cell r="C279" t="str">
            <v>Ontwikkeling kostenmodellen</v>
          </cell>
          <cell r="D279" t="str">
            <v>TenneT TSO</v>
          </cell>
        </row>
        <row r="280">
          <cell r="B280">
            <v>2198</v>
          </cell>
          <cell r="C280" t="str">
            <v>Verv 110kV dist.relais LZ95 2008</v>
          </cell>
          <cell r="D280" t="str">
            <v>110kV - 150kV</v>
          </cell>
        </row>
        <row r="281">
          <cell r="B281">
            <v>301009</v>
          </cell>
          <cell r="C281" t="str">
            <v>Besturingscentrum Ede</v>
          </cell>
          <cell r="D281" t="str">
            <v>110kV - 150kV</v>
          </cell>
        </row>
        <row r="282">
          <cell r="B282">
            <v>2199</v>
          </cell>
          <cell r="C282" t="str">
            <v>HTN-ERD-EHVO financ afw Rws A2</v>
          </cell>
          <cell r="D282" t="str">
            <v>220kV / 380kV</v>
          </cell>
        </row>
        <row r="283">
          <cell r="B283">
            <v>235</v>
          </cell>
          <cell r="C283" t="str">
            <v>Veranderproject AM</v>
          </cell>
          <cell r="D283" t="str">
            <v>TenneT TSO</v>
          </cell>
        </row>
        <row r="284">
          <cell r="B284">
            <v>2206</v>
          </cell>
          <cell r="C284" t="str">
            <v>WSM1R 110kV veld Essent Wind</v>
          </cell>
          <cell r="D284" t="str">
            <v>110kV - 150kV</v>
          </cell>
        </row>
        <row r="285">
          <cell r="B285">
            <v>1022</v>
          </cell>
          <cell r="C285" t="str">
            <v>Werkzaamheden door derden</v>
          </cell>
          <cell r="D285" t="str">
            <v>WvD</v>
          </cell>
        </row>
        <row r="286">
          <cell r="B286">
            <v>1015</v>
          </cell>
          <cell r="C286" t="str">
            <v>Realisatie sluiting Telecomring Zee</v>
          </cell>
          <cell r="D286" t="str">
            <v>TenneT TSO</v>
          </cell>
        </row>
        <row r="287">
          <cell r="B287">
            <v>2186</v>
          </cell>
          <cell r="C287" t="str">
            <v>GTB-HTN valbeveiligingen 111 masten</v>
          </cell>
          <cell r="D287" t="str">
            <v>TenneT TSO</v>
          </cell>
        </row>
        <row r="288">
          <cell r="B288">
            <v>217927</v>
          </cell>
          <cell r="C288" t="str">
            <v>verv verm schak BISEP stat Albldm</v>
          </cell>
          <cell r="D288" t="str">
            <v>110kV - 150kV</v>
          </cell>
        </row>
        <row r="289">
          <cell r="B289">
            <v>150018</v>
          </cell>
          <cell r="C289" t="str">
            <v>Business Case vaste vs. mob telf</v>
          </cell>
          <cell r="D289" t="str">
            <v>TenneT TSO</v>
          </cell>
        </row>
        <row r="290">
          <cell r="B290">
            <v>2200</v>
          </cell>
          <cell r="C290" t="str">
            <v>HEEZE-EHVZ financ afw Rws A2</v>
          </cell>
          <cell r="D290" t="str">
            <v>220kV / 380kV</v>
          </cell>
        </row>
        <row r="291">
          <cell r="B291">
            <v>1024</v>
          </cell>
          <cell r="C291" t="str">
            <v>second opion vooronderzoek, Opwaard</v>
          </cell>
          <cell r="D291" t="str">
            <v>???</v>
          </cell>
        </row>
        <row r="292">
          <cell r="B292">
            <v>2197</v>
          </cell>
          <cell r="C292" t="str">
            <v>VLH1 verv 110kV railsysteem</v>
          </cell>
          <cell r="D292" t="str">
            <v>110kV - 150kV</v>
          </cell>
        </row>
        <row r="293">
          <cell r="B293">
            <v>1008</v>
          </cell>
          <cell r="C293" t="str">
            <v>Maken kaart voor SEV III</v>
          </cell>
          <cell r="D293" t="str">
            <v>???</v>
          </cell>
        </row>
        <row r="294">
          <cell r="B294">
            <v>2189</v>
          </cell>
          <cell r="C294" t="str">
            <v>SBRN verv aftakscheider wit</v>
          </cell>
          <cell r="D294" t="str">
            <v>TenneT TSO</v>
          </cell>
        </row>
        <row r="295">
          <cell r="B295">
            <v>217509</v>
          </cell>
          <cell r="C295" t="str">
            <v>Randstaddirectie</v>
          </cell>
          <cell r="D295" t="str">
            <v>220kV / 380kV</v>
          </cell>
        </row>
        <row r="296">
          <cell r="B296">
            <v>2180</v>
          </cell>
          <cell r="C296" t="str">
            <v>AML1T, HGL1W en CVD1 verv lijnsch/a</v>
          </cell>
          <cell r="D296" t="str">
            <v>TenneT TSO</v>
          </cell>
        </row>
        <row r="297">
          <cell r="B297">
            <v>207</v>
          </cell>
          <cell r="C297" t="str">
            <v>Studie betrouwbaarheid masten extr.</v>
          </cell>
          <cell r="D297" t="str">
            <v>???</v>
          </cell>
        </row>
        <row r="298">
          <cell r="B298">
            <v>233</v>
          </cell>
          <cell r="C298" t="str">
            <v>Tijdelijke beveiligingsmaatr. 2007</v>
          </cell>
          <cell r="D298" t="str">
            <v>TenneT TSO</v>
          </cell>
        </row>
        <row r="299">
          <cell r="B299">
            <v>2188</v>
          </cell>
          <cell r="C299" t="str">
            <v>R16 R16A verv van de geleiders OPGW</v>
          </cell>
          <cell r="D299" t="str">
            <v>220kV / 380kV</v>
          </cell>
        </row>
        <row r="300">
          <cell r="B300">
            <v>1010</v>
          </cell>
          <cell r="C300" t="str">
            <v>Dynamische capaciteit lijnbeheer</v>
          </cell>
          <cell r="D300" t="str">
            <v>???</v>
          </cell>
        </row>
        <row r="301">
          <cell r="B301">
            <v>150300</v>
          </cell>
          <cell r="C301" t="str">
            <v>Contract Management</v>
          </cell>
          <cell r="D301" t="str">
            <v>TenneT TSO</v>
          </cell>
        </row>
        <row r="302">
          <cell r="B302">
            <v>530000</v>
          </cell>
          <cell r="C302" t="str">
            <v>Programmamanagement</v>
          </cell>
          <cell r="D302" t="str">
            <v>TenneT TSO</v>
          </cell>
        </row>
        <row r="303">
          <cell r="B303">
            <v>650000</v>
          </cell>
          <cell r="C303" t="str">
            <v>KAM afdelingskosten</v>
          </cell>
          <cell r="D303" t="str">
            <v>TenneT TSO</v>
          </cell>
        </row>
      </sheetData>
      <sheetData sheetId="3">
        <row r="2">
          <cell r="B2">
            <v>100014</v>
          </cell>
          <cell r="C2">
            <v>536</v>
          </cell>
          <cell r="D2" t="str">
            <v>110 kV</v>
          </cell>
          <cell r="E2" t="str">
            <v>Investeringsproject</v>
          </cell>
          <cell r="F2" t="e">
            <v>#N/A</v>
          </cell>
          <cell r="G2">
            <v>536</v>
          </cell>
        </row>
        <row r="3">
          <cell r="B3">
            <v>100024</v>
          </cell>
          <cell r="C3">
            <v>293.5</v>
          </cell>
          <cell r="D3" t="e">
            <v>#N/A</v>
          </cell>
          <cell r="E3" t="str">
            <v>Investeringsproject</v>
          </cell>
          <cell r="F3" t="e">
            <v>#N/A</v>
          </cell>
          <cell r="G3">
            <v>293.5</v>
          </cell>
        </row>
        <row r="4">
          <cell r="B4">
            <v>100025</v>
          </cell>
          <cell r="C4">
            <v>137.5</v>
          </cell>
          <cell r="D4" t="e">
            <v>#N/A</v>
          </cell>
          <cell r="E4" t="str">
            <v>Exploitatieproject</v>
          </cell>
          <cell r="F4" t="str">
            <v>Kwal. Verb.</v>
          </cell>
          <cell r="G4">
            <v>137.5</v>
          </cell>
        </row>
        <row r="5">
          <cell r="B5">
            <v>120101</v>
          </cell>
          <cell r="C5">
            <v>4493</v>
          </cell>
          <cell r="D5" t="str">
            <v>380 kV</v>
          </cell>
          <cell r="E5" t="str">
            <v>Investeringsproject</v>
          </cell>
          <cell r="F5" t="str">
            <v>Cap. Uitbreiding</v>
          </cell>
          <cell r="G5">
            <v>4501</v>
          </cell>
        </row>
        <row r="6">
          <cell r="B6">
            <v>120121</v>
          </cell>
          <cell r="C6">
            <v>614.75</v>
          </cell>
          <cell r="D6" t="str">
            <v>Overig</v>
          </cell>
          <cell r="E6" t="str">
            <v>Investeringsproject</v>
          </cell>
          <cell r="F6" t="str">
            <v>Cap. Uitbreiding</v>
          </cell>
          <cell r="G6">
            <v>614.75</v>
          </cell>
        </row>
        <row r="7">
          <cell r="B7">
            <v>120130</v>
          </cell>
          <cell r="C7">
            <v>565</v>
          </cell>
          <cell r="D7" t="str">
            <v>380 kV</v>
          </cell>
          <cell r="E7" t="str">
            <v>Investeringsproject</v>
          </cell>
          <cell r="F7" t="e">
            <v>#N/A</v>
          </cell>
          <cell r="G7">
            <v>565</v>
          </cell>
        </row>
        <row r="8">
          <cell r="B8">
            <v>120150</v>
          </cell>
          <cell r="C8">
            <v>129</v>
          </cell>
          <cell r="D8" t="str">
            <v>380 kV</v>
          </cell>
          <cell r="E8" t="str">
            <v>Investeringsproject</v>
          </cell>
          <cell r="F8" t="e">
            <v>#N/A</v>
          </cell>
          <cell r="G8">
            <v>129</v>
          </cell>
        </row>
        <row r="9">
          <cell r="B9">
            <v>120151</v>
          </cell>
          <cell r="C9">
            <v>218</v>
          </cell>
          <cell r="D9" t="str">
            <v>380 kV</v>
          </cell>
          <cell r="E9" t="str">
            <v>Investeringsproject</v>
          </cell>
          <cell r="F9" t="e">
            <v>#N/A</v>
          </cell>
          <cell r="G9">
            <v>218</v>
          </cell>
        </row>
        <row r="10">
          <cell r="B10">
            <v>150004</v>
          </cell>
          <cell r="C10">
            <v>23</v>
          </cell>
          <cell r="D10" t="e">
            <v>#N/A</v>
          </cell>
          <cell r="E10" t="e">
            <v>#N/A</v>
          </cell>
          <cell r="F10" t="e">
            <v>#N/A</v>
          </cell>
          <cell r="G10">
            <v>23</v>
          </cell>
        </row>
        <row r="11">
          <cell r="B11">
            <v>150011</v>
          </cell>
          <cell r="C11">
            <v>60.5</v>
          </cell>
          <cell r="D11" t="e">
            <v>#N/A</v>
          </cell>
          <cell r="E11" t="e">
            <v>#N/A</v>
          </cell>
          <cell r="F11" t="e">
            <v>#N/A</v>
          </cell>
          <cell r="G11">
            <v>60.5</v>
          </cell>
        </row>
        <row r="12">
          <cell r="B12">
            <v>150018</v>
          </cell>
          <cell r="C12">
            <v>8.5</v>
          </cell>
          <cell r="D12" t="e">
            <v>#N/A</v>
          </cell>
          <cell r="E12" t="e">
            <v>#N/A</v>
          </cell>
          <cell r="F12" t="e">
            <v>#N/A</v>
          </cell>
          <cell r="G12">
            <v>8.5</v>
          </cell>
        </row>
        <row r="13">
          <cell r="B13">
            <v>210600</v>
          </cell>
          <cell r="C13">
            <v>360.75</v>
          </cell>
          <cell r="D13" t="e">
            <v>#N/A</v>
          </cell>
          <cell r="E13" t="str">
            <v>Exploitatieproject</v>
          </cell>
          <cell r="F13" t="str">
            <v>Kwal. Verb.</v>
          </cell>
          <cell r="G13">
            <v>360.75</v>
          </cell>
        </row>
        <row r="14">
          <cell r="B14">
            <v>214512</v>
          </cell>
          <cell r="C14">
            <v>13734.25</v>
          </cell>
          <cell r="D14" t="str">
            <v>380 kV</v>
          </cell>
          <cell r="E14" t="str">
            <v>Investeringsproject</v>
          </cell>
          <cell r="F14" t="str">
            <v>Cap. Uitbreiding</v>
          </cell>
          <cell r="G14">
            <v>13734.25</v>
          </cell>
        </row>
        <row r="15">
          <cell r="B15">
            <v>217370</v>
          </cell>
          <cell r="C15">
            <v>61</v>
          </cell>
          <cell r="D15" t="str">
            <v>380 kV</v>
          </cell>
          <cell r="E15" t="str">
            <v>Investeringsproject</v>
          </cell>
          <cell r="F15" t="str">
            <v>Kwal. Verb.</v>
          </cell>
          <cell r="G15">
            <v>61</v>
          </cell>
        </row>
        <row r="16">
          <cell r="B16">
            <v>217402</v>
          </cell>
          <cell r="C16">
            <v>374.25</v>
          </cell>
          <cell r="D16" t="str">
            <v>380 kV</v>
          </cell>
          <cell r="E16" t="str">
            <v>Investeringsproject</v>
          </cell>
          <cell r="F16" t="str">
            <v>Cap. Uitbreiding</v>
          </cell>
          <cell r="G16">
            <v>374.25</v>
          </cell>
        </row>
        <row r="17">
          <cell r="B17">
            <v>217509</v>
          </cell>
          <cell r="C17">
            <v>3</v>
          </cell>
          <cell r="D17" t="e">
            <v>#N/A</v>
          </cell>
          <cell r="E17" t="e">
            <v>#N/A</v>
          </cell>
          <cell r="F17" t="e">
            <v>#N/A</v>
          </cell>
          <cell r="G17">
            <v>3</v>
          </cell>
        </row>
        <row r="18">
          <cell r="B18">
            <v>217600</v>
          </cell>
          <cell r="C18">
            <v>721</v>
          </cell>
          <cell r="D18" t="str">
            <v>150 kV</v>
          </cell>
          <cell r="E18" t="str">
            <v>Investeringsproject</v>
          </cell>
          <cell r="F18" t="str">
            <v>Cap. Uitbreiding</v>
          </cell>
          <cell r="G18">
            <v>721</v>
          </cell>
        </row>
        <row r="19">
          <cell r="B19">
            <v>217923</v>
          </cell>
          <cell r="C19">
            <v>6.5</v>
          </cell>
          <cell r="D19" t="e">
            <v>#N/A</v>
          </cell>
          <cell r="E19" t="e">
            <v>#N/A</v>
          </cell>
          <cell r="F19" t="e">
            <v>#N/A</v>
          </cell>
          <cell r="G19">
            <v>6.5</v>
          </cell>
        </row>
        <row r="20">
          <cell r="B20">
            <v>217925</v>
          </cell>
          <cell r="C20">
            <v>602</v>
          </cell>
          <cell r="D20" t="str">
            <v>150 kV</v>
          </cell>
          <cell r="E20" t="str">
            <v>Investeringsproject</v>
          </cell>
          <cell r="F20" t="str">
            <v>Ren. + Verv</v>
          </cell>
          <cell r="G20">
            <v>602</v>
          </cell>
        </row>
        <row r="21">
          <cell r="B21">
            <v>217928</v>
          </cell>
          <cell r="C21">
            <v>349.5</v>
          </cell>
          <cell r="D21" t="str">
            <v>150 kV</v>
          </cell>
          <cell r="E21" t="str">
            <v>Investeringsproject</v>
          </cell>
          <cell r="F21" t="str">
            <v>Ren. + Verv</v>
          </cell>
          <cell r="G21">
            <v>349.5</v>
          </cell>
        </row>
        <row r="22">
          <cell r="B22">
            <v>217940</v>
          </cell>
          <cell r="C22">
            <v>426.75</v>
          </cell>
          <cell r="D22" t="str">
            <v>150 kV</v>
          </cell>
          <cell r="E22" t="str">
            <v>Projecten Derden</v>
          </cell>
          <cell r="F22" t="str">
            <v>Reconstructie</v>
          </cell>
          <cell r="G22">
            <v>426.75</v>
          </cell>
        </row>
        <row r="23">
          <cell r="B23">
            <v>217945</v>
          </cell>
          <cell r="C23">
            <v>15</v>
          </cell>
          <cell r="D23" t="e">
            <v>#N/A</v>
          </cell>
          <cell r="E23" t="e">
            <v>#N/A</v>
          </cell>
          <cell r="F23" t="e">
            <v>#N/A</v>
          </cell>
          <cell r="G23">
            <v>15</v>
          </cell>
        </row>
        <row r="24">
          <cell r="B24">
            <v>260000</v>
          </cell>
          <cell r="C24">
            <v>90</v>
          </cell>
          <cell r="D24" t="e">
            <v>#N/A</v>
          </cell>
          <cell r="E24" t="e">
            <v>#N/A</v>
          </cell>
          <cell r="F24" t="e">
            <v>#N/A</v>
          </cell>
          <cell r="G24">
            <v>90</v>
          </cell>
        </row>
        <row r="25">
          <cell r="B25">
            <v>301005</v>
          </cell>
          <cell r="C25">
            <v>375</v>
          </cell>
          <cell r="D25" t="e">
            <v>#N/A</v>
          </cell>
          <cell r="E25" t="str">
            <v>Investeringsproject</v>
          </cell>
          <cell r="F25" t="e">
            <v>#N/A</v>
          </cell>
          <cell r="G25">
            <v>375</v>
          </cell>
        </row>
        <row r="26">
          <cell r="B26">
            <v>301009</v>
          </cell>
          <cell r="C26">
            <v>15</v>
          </cell>
          <cell r="D26" t="e">
            <v>#N/A</v>
          </cell>
          <cell r="E26" t="str">
            <v>Investeringsproject</v>
          </cell>
          <cell r="F26" t="e">
            <v>#N/A</v>
          </cell>
          <cell r="G26">
            <v>15</v>
          </cell>
        </row>
        <row r="27">
          <cell r="B27">
            <v>310001</v>
          </cell>
          <cell r="C27">
            <v>4000</v>
          </cell>
          <cell r="D27" t="str">
            <v>150 kV</v>
          </cell>
          <cell r="E27" t="str">
            <v>TenneXT</v>
          </cell>
          <cell r="F27" t="e">
            <v>#N/A</v>
          </cell>
          <cell r="G27">
            <v>4000</v>
          </cell>
        </row>
        <row r="28">
          <cell r="B28">
            <v>310002</v>
          </cell>
          <cell r="C28">
            <v>115.5</v>
          </cell>
          <cell r="D28" t="str">
            <v>150 kV</v>
          </cell>
          <cell r="E28" t="str">
            <v>TenneXT</v>
          </cell>
          <cell r="F28" t="e">
            <v>#N/A</v>
          </cell>
          <cell r="G28">
            <v>115.5</v>
          </cell>
        </row>
        <row r="29">
          <cell r="B29">
            <v>310003</v>
          </cell>
          <cell r="C29">
            <v>6140</v>
          </cell>
          <cell r="D29" t="str">
            <v>150 kV</v>
          </cell>
          <cell r="E29" t="str">
            <v>TenneXT</v>
          </cell>
          <cell r="F29" t="e">
            <v>#N/A</v>
          </cell>
          <cell r="G29">
            <v>6140</v>
          </cell>
        </row>
        <row r="30">
          <cell r="B30">
            <v>310005</v>
          </cell>
          <cell r="C30">
            <v>3789.5</v>
          </cell>
          <cell r="D30" t="str">
            <v>150 kV</v>
          </cell>
          <cell r="E30" t="str">
            <v>TenneXT</v>
          </cell>
          <cell r="F30" t="e">
            <v>#N/A</v>
          </cell>
          <cell r="G30">
            <v>3789.5</v>
          </cell>
        </row>
        <row r="31">
          <cell r="B31">
            <v>523000</v>
          </cell>
          <cell r="C31">
            <v>76.5</v>
          </cell>
          <cell r="D31" t="e">
            <v>#N/A</v>
          </cell>
          <cell r="E31" t="str">
            <v>Exploitatieproject</v>
          </cell>
          <cell r="F31" t="e">
            <v>#N/A</v>
          </cell>
          <cell r="G31" t="e">
            <v>#N/A</v>
          </cell>
        </row>
        <row r="32">
          <cell r="B32">
            <v>530000</v>
          </cell>
          <cell r="C32">
            <v>0</v>
          </cell>
          <cell r="D32" t="e">
            <v>#N/A</v>
          </cell>
          <cell r="E32" t="e">
            <v>#N/A</v>
          </cell>
          <cell r="F32" t="e">
            <v>#N/A</v>
          </cell>
          <cell r="G32" t="e">
            <v>#N/A</v>
          </cell>
        </row>
        <row r="33">
          <cell r="B33">
            <v>605900</v>
          </cell>
          <cell r="C33">
            <v>704</v>
          </cell>
          <cell r="D33" t="e">
            <v>#N/A</v>
          </cell>
          <cell r="E33" t="str">
            <v>Exploitatieproject</v>
          </cell>
          <cell r="F33" t="str">
            <v>Algemeen</v>
          </cell>
          <cell r="G33">
            <v>160</v>
          </cell>
        </row>
        <row r="34">
          <cell r="B34">
            <v>900001</v>
          </cell>
          <cell r="C34">
            <v>4195</v>
          </cell>
          <cell r="D34" t="str">
            <v>380 kV</v>
          </cell>
          <cell r="E34" t="str">
            <v>Investeringsproject</v>
          </cell>
          <cell r="F34" t="e">
            <v>#N/A</v>
          </cell>
          <cell r="G34">
            <v>9603</v>
          </cell>
        </row>
        <row r="35">
          <cell r="B35">
            <v>900004</v>
          </cell>
          <cell r="C35">
            <v>18</v>
          </cell>
          <cell r="D35" t="e">
            <v>#N/A</v>
          </cell>
          <cell r="E35" t="e">
            <v>#N/A</v>
          </cell>
          <cell r="F35" t="e">
            <v>#N/A</v>
          </cell>
          <cell r="G35">
            <v>18</v>
          </cell>
        </row>
        <row r="36">
          <cell r="B36">
            <v>2</v>
          </cell>
          <cell r="C36">
            <v>9951.5</v>
          </cell>
          <cell r="D36" t="str">
            <v>380 kV</v>
          </cell>
          <cell r="E36" t="str">
            <v>Investeringsproject</v>
          </cell>
          <cell r="F36" t="str">
            <v>Cap. Uitbreiding</v>
          </cell>
          <cell r="G36">
            <v>9976.5</v>
          </cell>
        </row>
        <row r="37">
          <cell r="B37">
            <v>3</v>
          </cell>
          <cell r="C37">
            <v>3219.25</v>
          </cell>
          <cell r="D37" t="str">
            <v>380 kV</v>
          </cell>
          <cell r="E37" t="str">
            <v>Investeringsproject</v>
          </cell>
          <cell r="F37" t="str">
            <v>Cap. Uitbreiding</v>
          </cell>
          <cell r="G37">
            <v>3219.25</v>
          </cell>
        </row>
        <row r="38">
          <cell r="B38">
            <v>4</v>
          </cell>
          <cell r="C38">
            <v>4239.5</v>
          </cell>
          <cell r="D38" t="str">
            <v>380 kV</v>
          </cell>
          <cell r="E38" t="str">
            <v>Investeringsproject</v>
          </cell>
          <cell r="F38" t="str">
            <v>Cap. Uitbreiding</v>
          </cell>
          <cell r="G38">
            <v>4239.5</v>
          </cell>
        </row>
        <row r="39">
          <cell r="B39">
            <v>5</v>
          </cell>
          <cell r="C39">
            <v>448</v>
          </cell>
          <cell r="D39" t="str">
            <v>380 kV</v>
          </cell>
          <cell r="E39" t="str">
            <v>Investeringsproject</v>
          </cell>
          <cell r="F39" t="str">
            <v>Cap. Uitbreiding</v>
          </cell>
          <cell r="G39">
            <v>448</v>
          </cell>
        </row>
        <row r="40">
          <cell r="B40">
            <v>6</v>
          </cell>
          <cell r="C40">
            <v>655</v>
          </cell>
          <cell r="D40" t="str">
            <v>380 kV</v>
          </cell>
          <cell r="E40" t="str">
            <v>Investeringsproject</v>
          </cell>
          <cell r="F40" t="str">
            <v>Cap. Uitbreiding</v>
          </cell>
          <cell r="G40">
            <v>655</v>
          </cell>
        </row>
        <row r="41">
          <cell r="B41">
            <v>10</v>
          </cell>
          <cell r="C41">
            <v>1609</v>
          </cell>
          <cell r="D41" t="str">
            <v>380 kV</v>
          </cell>
          <cell r="E41" t="str">
            <v>Investeringsproject</v>
          </cell>
          <cell r="F41" t="str">
            <v>Cap. Uitbreiding</v>
          </cell>
          <cell r="G41">
            <v>1609</v>
          </cell>
        </row>
        <row r="42">
          <cell r="B42">
            <v>11</v>
          </cell>
          <cell r="C42">
            <v>3328.91</v>
          </cell>
          <cell r="D42" t="str">
            <v>380 kV</v>
          </cell>
          <cell r="E42" t="str">
            <v>Investeringsproject</v>
          </cell>
          <cell r="F42" t="str">
            <v>Cap. Uitbreiding</v>
          </cell>
          <cell r="G42">
            <v>3328.91</v>
          </cell>
        </row>
        <row r="43">
          <cell r="B43">
            <v>12</v>
          </cell>
          <cell r="C43">
            <v>2810</v>
          </cell>
          <cell r="D43" t="str">
            <v>380 kV</v>
          </cell>
          <cell r="E43" t="str">
            <v>Investeringsproject</v>
          </cell>
          <cell r="F43" t="str">
            <v>Cap. Uitbreiding</v>
          </cell>
          <cell r="G43">
            <v>2810</v>
          </cell>
        </row>
        <row r="44">
          <cell r="B44">
            <v>13</v>
          </cell>
          <cell r="C44">
            <v>7182.75</v>
          </cell>
          <cell r="D44" t="str">
            <v>380 kV</v>
          </cell>
          <cell r="E44" t="str">
            <v>Investeringsproject</v>
          </cell>
          <cell r="F44" t="str">
            <v>Cap. Uitbreiding</v>
          </cell>
          <cell r="G44">
            <v>7184.75</v>
          </cell>
        </row>
        <row r="45">
          <cell r="B45">
            <v>14</v>
          </cell>
          <cell r="C45">
            <v>6827.75</v>
          </cell>
          <cell r="D45" t="str">
            <v>380 kV</v>
          </cell>
          <cell r="E45" t="str">
            <v>Investeringsproject</v>
          </cell>
          <cell r="F45" t="str">
            <v>Cap. Uitbreiding</v>
          </cell>
          <cell r="G45">
            <v>6827.75</v>
          </cell>
        </row>
        <row r="46">
          <cell r="B46">
            <v>15</v>
          </cell>
          <cell r="C46">
            <v>5862.75</v>
          </cell>
          <cell r="D46" t="str">
            <v>380 kV</v>
          </cell>
          <cell r="E46" t="str">
            <v>Investeringsproject</v>
          </cell>
          <cell r="F46" t="str">
            <v>Cap. Uitbreiding</v>
          </cell>
          <cell r="G46">
            <v>5862.75</v>
          </cell>
        </row>
        <row r="47">
          <cell r="B47">
            <v>19</v>
          </cell>
          <cell r="C47">
            <v>31.75</v>
          </cell>
          <cell r="D47" t="str">
            <v>380 kV</v>
          </cell>
          <cell r="E47" t="str">
            <v>Investeringsproject</v>
          </cell>
          <cell r="F47" t="str">
            <v>Kwal. Verb.</v>
          </cell>
          <cell r="G47">
            <v>31.75</v>
          </cell>
        </row>
        <row r="48">
          <cell r="B48">
            <v>20</v>
          </cell>
          <cell r="C48">
            <v>162</v>
          </cell>
          <cell r="D48" t="str">
            <v>380 kV</v>
          </cell>
          <cell r="E48" t="str">
            <v>Investeringsproject</v>
          </cell>
          <cell r="F48" t="str">
            <v>Kwal. Verb.</v>
          </cell>
          <cell r="G48">
            <v>162</v>
          </cell>
        </row>
        <row r="49">
          <cell r="B49">
            <v>21</v>
          </cell>
          <cell r="C49">
            <v>1138.5</v>
          </cell>
          <cell r="D49" t="str">
            <v>380 kV</v>
          </cell>
          <cell r="E49" t="str">
            <v>Investeringsproject</v>
          </cell>
          <cell r="F49" t="str">
            <v>Ren. + Verv</v>
          </cell>
          <cell r="G49">
            <v>1138.5</v>
          </cell>
        </row>
        <row r="50">
          <cell r="B50">
            <v>27</v>
          </cell>
          <cell r="C50">
            <v>623.5</v>
          </cell>
          <cell r="D50" t="str">
            <v>380 kV</v>
          </cell>
          <cell r="E50" t="str">
            <v>Investeringsproject</v>
          </cell>
          <cell r="F50" t="str">
            <v>Cap. Uitbreiding</v>
          </cell>
          <cell r="G50">
            <v>623.5</v>
          </cell>
        </row>
        <row r="51">
          <cell r="B51">
            <v>41</v>
          </cell>
          <cell r="C51">
            <v>1101.0899999999999</v>
          </cell>
          <cell r="D51" t="str">
            <v>380 kV</v>
          </cell>
          <cell r="E51" t="str">
            <v>Projecten Derden</v>
          </cell>
          <cell r="F51" t="str">
            <v>Aansluiting</v>
          </cell>
          <cell r="G51">
            <v>1101.0899999999999</v>
          </cell>
        </row>
        <row r="52">
          <cell r="B52">
            <v>49</v>
          </cell>
          <cell r="C52">
            <v>80</v>
          </cell>
          <cell r="D52" t="str">
            <v>380 kV</v>
          </cell>
          <cell r="E52" t="str">
            <v>Projecten Derden</v>
          </cell>
          <cell r="F52" t="str">
            <v>Reconstructie</v>
          </cell>
          <cell r="G52">
            <v>80</v>
          </cell>
        </row>
        <row r="53">
          <cell r="B53">
            <v>50</v>
          </cell>
          <cell r="C53">
            <v>962.5</v>
          </cell>
          <cell r="D53" t="str">
            <v>380 kV</v>
          </cell>
          <cell r="E53" t="str">
            <v>Projecten Derden</v>
          </cell>
          <cell r="F53" t="str">
            <v>Reconstructie</v>
          </cell>
          <cell r="G53">
            <v>962.5</v>
          </cell>
        </row>
        <row r="54">
          <cell r="B54">
            <v>51</v>
          </cell>
          <cell r="C54">
            <v>117</v>
          </cell>
          <cell r="D54" t="str">
            <v>380 kV</v>
          </cell>
          <cell r="E54" t="str">
            <v>Projecten Derden</v>
          </cell>
          <cell r="F54" t="str">
            <v>Reconstructie</v>
          </cell>
          <cell r="G54">
            <v>117</v>
          </cell>
        </row>
        <row r="55">
          <cell r="B55">
            <v>52</v>
          </cell>
          <cell r="C55">
            <v>2533.5</v>
          </cell>
          <cell r="D55" t="str">
            <v>150 kV</v>
          </cell>
          <cell r="E55" t="str">
            <v>Investeringsproject</v>
          </cell>
          <cell r="F55" t="str">
            <v>Cap. Uitbreiding</v>
          </cell>
          <cell r="G55">
            <v>2533.5</v>
          </cell>
        </row>
        <row r="56">
          <cell r="B56">
            <v>56</v>
          </cell>
          <cell r="C56">
            <v>769.75</v>
          </cell>
          <cell r="D56" t="str">
            <v>150 kV</v>
          </cell>
          <cell r="E56" t="str">
            <v>Investeringsproject</v>
          </cell>
          <cell r="F56" t="str">
            <v>Cap. Uitbreiding</v>
          </cell>
          <cell r="G56">
            <v>769.75</v>
          </cell>
        </row>
        <row r="57">
          <cell r="B57">
            <v>58</v>
          </cell>
          <cell r="C57">
            <v>2677.5</v>
          </cell>
          <cell r="D57" t="str">
            <v>150 kV</v>
          </cell>
          <cell r="E57" t="str">
            <v>Investeringsproject</v>
          </cell>
          <cell r="F57" t="str">
            <v>Cap. Uitbreiding</v>
          </cell>
          <cell r="G57">
            <v>2681.5</v>
          </cell>
        </row>
        <row r="58">
          <cell r="B58">
            <v>59</v>
          </cell>
          <cell r="C58">
            <v>2185.25</v>
          </cell>
          <cell r="D58" t="str">
            <v>150 kV</v>
          </cell>
          <cell r="E58" t="str">
            <v>Investeringsproject</v>
          </cell>
          <cell r="F58" t="str">
            <v>Cap. Uitbreiding</v>
          </cell>
          <cell r="G58">
            <v>2185.25</v>
          </cell>
        </row>
        <row r="59">
          <cell r="B59">
            <v>62</v>
          </cell>
          <cell r="C59">
            <v>61.25</v>
          </cell>
          <cell r="D59" t="str">
            <v>150 kV</v>
          </cell>
          <cell r="E59" t="str">
            <v>Investeringsproject</v>
          </cell>
          <cell r="F59" t="str">
            <v>Kwal. Verb.</v>
          </cell>
          <cell r="G59">
            <v>61.25</v>
          </cell>
        </row>
        <row r="60">
          <cell r="B60">
            <v>63</v>
          </cell>
          <cell r="C60">
            <v>13</v>
          </cell>
          <cell r="D60" t="str">
            <v>150 kV</v>
          </cell>
          <cell r="E60" t="str">
            <v>Investeringsproject</v>
          </cell>
          <cell r="F60" t="str">
            <v>Kwal. Verb.</v>
          </cell>
          <cell r="G60">
            <v>13</v>
          </cell>
        </row>
        <row r="61">
          <cell r="B61">
            <v>68</v>
          </cell>
          <cell r="C61">
            <v>51</v>
          </cell>
          <cell r="D61" t="str">
            <v>150 kV</v>
          </cell>
          <cell r="E61" t="str">
            <v>Investeringsproject</v>
          </cell>
          <cell r="F61" t="str">
            <v>Ren. + Verv</v>
          </cell>
          <cell r="G61">
            <v>51</v>
          </cell>
        </row>
        <row r="62">
          <cell r="B62">
            <v>71</v>
          </cell>
          <cell r="C62">
            <v>2543</v>
          </cell>
          <cell r="D62" t="str">
            <v>150 kV</v>
          </cell>
          <cell r="E62" t="str">
            <v>Investeringsproject</v>
          </cell>
          <cell r="F62" t="str">
            <v>Ren. + Verv</v>
          </cell>
          <cell r="G62">
            <v>2543</v>
          </cell>
        </row>
        <row r="63">
          <cell r="B63">
            <v>72</v>
          </cell>
          <cell r="C63">
            <v>3001.25</v>
          </cell>
          <cell r="D63" t="str">
            <v>150 kV</v>
          </cell>
          <cell r="E63" t="str">
            <v>Investeringsproject</v>
          </cell>
          <cell r="F63" t="str">
            <v>Ren. + Verv</v>
          </cell>
          <cell r="G63">
            <v>3001.25</v>
          </cell>
        </row>
        <row r="64">
          <cell r="B64">
            <v>75</v>
          </cell>
          <cell r="C64">
            <v>219</v>
          </cell>
          <cell r="D64" t="str">
            <v>150 kV</v>
          </cell>
          <cell r="E64" t="str">
            <v>Investeringsproject</v>
          </cell>
          <cell r="F64" t="str">
            <v>Ren. + Verv</v>
          </cell>
          <cell r="G64">
            <v>219</v>
          </cell>
        </row>
        <row r="65">
          <cell r="B65">
            <v>82</v>
          </cell>
          <cell r="C65">
            <v>1473</v>
          </cell>
          <cell r="D65" t="str">
            <v>150 kV</v>
          </cell>
          <cell r="E65" t="str">
            <v>Projecten Derden</v>
          </cell>
          <cell r="F65" t="str">
            <v>Reconstructie</v>
          </cell>
          <cell r="G65">
            <v>1473</v>
          </cell>
        </row>
        <row r="66">
          <cell r="B66">
            <v>85</v>
          </cell>
          <cell r="C66">
            <v>2708</v>
          </cell>
          <cell r="D66" t="str">
            <v>150 kV</v>
          </cell>
          <cell r="E66" t="str">
            <v>Investeringsproject</v>
          </cell>
          <cell r="F66" t="str">
            <v>Cap. Uitbreiding</v>
          </cell>
          <cell r="G66">
            <v>2708</v>
          </cell>
        </row>
        <row r="67">
          <cell r="B67">
            <v>90</v>
          </cell>
          <cell r="C67">
            <v>5395.52</v>
          </cell>
          <cell r="D67" t="str">
            <v>380 kV</v>
          </cell>
          <cell r="E67" t="str">
            <v>Investeringsproject</v>
          </cell>
          <cell r="F67" t="str">
            <v>Aansluiting</v>
          </cell>
          <cell r="G67">
            <v>5395.52</v>
          </cell>
        </row>
        <row r="68">
          <cell r="B68">
            <v>95</v>
          </cell>
          <cell r="C68">
            <v>90.25</v>
          </cell>
          <cell r="D68" t="str">
            <v>380 kV</v>
          </cell>
          <cell r="E68" t="str">
            <v>Projecten Derden</v>
          </cell>
          <cell r="F68" t="str">
            <v>Aansluiting</v>
          </cell>
          <cell r="G68">
            <v>90.25</v>
          </cell>
        </row>
        <row r="69">
          <cell r="B69">
            <v>98</v>
          </cell>
          <cell r="C69">
            <v>1881</v>
          </cell>
          <cell r="D69" t="str">
            <v>380 kV</v>
          </cell>
          <cell r="E69" t="str">
            <v>Investeringsproject</v>
          </cell>
          <cell r="F69" t="str">
            <v>Kwal. Verb.</v>
          </cell>
          <cell r="G69">
            <v>1882</v>
          </cell>
        </row>
        <row r="70">
          <cell r="B70">
            <v>99</v>
          </cell>
          <cell r="C70">
            <v>6341.5</v>
          </cell>
          <cell r="D70" t="str">
            <v>380 kV</v>
          </cell>
          <cell r="E70" t="str">
            <v>Investeringsproject</v>
          </cell>
          <cell r="F70" t="str">
            <v>Kwal. Verb.</v>
          </cell>
          <cell r="G70">
            <v>6341.5</v>
          </cell>
        </row>
        <row r="71">
          <cell r="B71">
            <v>107</v>
          </cell>
          <cell r="C71">
            <v>600.25</v>
          </cell>
          <cell r="D71" t="str">
            <v>380 kV</v>
          </cell>
          <cell r="E71" t="str">
            <v>Investeringsproject</v>
          </cell>
          <cell r="F71" t="str">
            <v>Cap. Uitbreiding</v>
          </cell>
          <cell r="G71">
            <v>600.25</v>
          </cell>
        </row>
        <row r="72">
          <cell r="B72">
            <v>109</v>
          </cell>
          <cell r="C72">
            <v>313</v>
          </cell>
          <cell r="D72" t="str">
            <v>380 kV</v>
          </cell>
          <cell r="E72" t="str">
            <v>Investeringsproject</v>
          </cell>
          <cell r="F72" t="str">
            <v>Cap. Uitbreiding</v>
          </cell>
          <cell r="G72">
            <v>313</v>
          </cell>
        </row>
        <row r="73">
          <cell r="B73">
            <v>110</v>
          </cell>
          <cell r="C73">
            <v>537</v>
          </cell>
          <cell r="D73" t="str">
            <v>150 kV</v>
          </cell>
          <cell r="E73" t="str">
            <v>Investeringsproject</v>
          </cell>
          <cell r="F73" t="str">
            <v>Kwal. Verb.</v>
          </cell>
          <cell r="G73">
            <v>537</v>
          </cell>
        </row>
        <row r="74">
          <cell r="B74">
            <v>111</v>
          </cell>
          <cell r="C74">
            <v>263</v>
          </cell>
          <cell r="D74" t="str">
            <v>380 kV</v>
          </cell>
          <cell r="E74" t="str">
            <v>Investeringsproject</v>
          </cell>
          <cell r="F74" t="str">
            <v>Kwal. Verb.</v>
          </cell>
          <cell r="G74">
            <v>263</v>
          </cell>
        </row>
        <row r="75">
          <cell r="B75">
            <v>113</v>
          </cell>
          <cell r="C75">
            <v>102.5</v>
          </cell>
          <cell r="D75" t="str">
            <v>380 kV</v>
          </cell>
          <cell r="E75" t="str">
            <v>Investeringsproject</v>
          </cell>
          <cell r="F75" t="str">
            <v>Ren. + Verv</v>
          </cell>
          <cell r="G75">
            <v>102.5</v>
          </cell>
        </row>
        <row r="76">
          <cell r="B76">
            <v>116</v>
          </cell>
          <cell r="C76">
            <v>1980.5</v>
          </cell>
          <cell r="D76" t="str">
            <v>380 kV</v>
          </cell>
          <cell r="E76" t="str">
            <v>Investeringsproject</v>
          </cell>
          <cell r="F76" t="str">
            <v>Cap. Uitbreiding</v>
          </cell>
          <cell r="G76">
            <v>1980.5</v>
          </cell>
        </row>
        <row r="77">
          <cell r="B77">
            <v>119</v>
          </cell>
          <cell r="C77">
            <v>1107</v>
          </cell>
          <cell r="D77" t="str">
            <v>150 kV</v>
          </cell>
          <cell r="E77" t="str">
            <v>Investeringsproject</v>
          </cell>
          <cell r="F77" t="str">
            <v>Ren. + Verv</v>
          </cell>
          <cell r="G77">
            <v>1107</v>
          </cell>
        </row>
        <row r="78">
          <cell r="B78">
            <v>120</v>
          </cell>
          <cell r="C78">
            <v>18</v>
          </cell>
          <cell r="D78" t="str">
            <v>150 kV</v>
          </cell>
          <cell r="E78" t="str">
            <v>Investeringsproject</v>
          </cell>
          <cell r="F78" t="str">
            <v>Ren. + Verv</v>
          </cell>
          <cell r="G78">
            <v>18</v>
          </cell>
        </row>
        <row r="79">
          <cell r="B79">
            <v>127</v>
          </cell>
          <cell r="C79">
            <v>165</v>
          </cell>
          <cell r="D79" t="str">
            <v>380 kV</v>
          </cell>
          <cell r="E79" t="str">
            <v>Investeringsproject</v>
          </cell>
          <cell r="F79" t="str">
            <v>Ren. + Verv</v>
          </cell>
          <cell r="G79">
            <v>165</v>
          </cell>
        </row>
        <row r="80">
          <cell r="B80">
            <v>128</v>
          </cell>
          <cell r="C80">
            <v>1188.5</v>
          </cell>
          <cell r="D80" t="str">
            <v>150 kV</v>
          </cell>
          <cell r="E80" t="str">
            <v>Investeringsproject</v>
          </cell>
          <cell r="F80" t="str">
            <v>Reconstructie</v>
          </cell>
          <cell r="G80">
            <v>1188.5</v>
          </cell>
        </row>
        <row r="81">
          <cell r="B81">
            <v>129</v>
          </cell>
          <cell r="C81">
            <v>36</v>
          </cell>
          <cell r="D81" t="str">
            <v>380 kV</v>
          </cell>
          <cell r="E81" t="str">
            <v>Investeringsproject</v>
          </cell>
          <cell r="F81" t="str">
            <v>Ren. + Verv</v>
          </cell>
          <cell r="G81">
            <v>36</v>
          </cell>
        </row>
        <row r="82">
          <cell r="B82">
            <v>132</v>
          </cell>
          <cell r="C82">
            <v>16</v>
          </cell>
          <cell r="D82" t="str">
            <v>150 kV</v>
          </cell>
          <cell r="E82" t="str">
            <v>Projecten Derden</v>
          </cell>
          <cell r="F82" t="str">
            <v>Aansluiting</v>
          </cell>
          <cell r="G82">
            <v>16</v>
          </cell>
        </row>
        <row r="83">
          <cell r="B83">
            <v>133</v>
          </cell>
          <cell r="C83">
            <v>3181.75</v>
          </cell>
          <cell r="D83" t="str">
            <v>380 kV</v>
          </cell>
          <cell r="E83" t="str">
            <v>Investeringsproject</v>
          </cell>
          <cell r="F83" t="str">
            <v>Cap. Uitbreiding</v>
          </cell>
          <cell r="G83">
            <v>3181.75</v>
          </cell>
        </row>
        <row r="84">
          <cell r="B84">
            <v>135</v>
          </cell>
          <cell r="C84">
            <v>91</v>
          </cell>
          <cell r="D84" t="str">
            <v>380 kV</v>
          </cell>
          <cell r="E84" t="str">
            <v>Investeringsproject</v>
          </cell>
          <cell r="F84" t="str">
            <v>Cap. Uitbreiding</v>
          </cell>
          <cell r="G84">
            <v>91</v>
          </cell>
        </row>
        <row r="85">
          <cell r="B85">
            <v>137</v>
          </cell>
          <cell r="C85">
            <v>66</v>
          </cell>
          <cell r="D85" t="str">
            <v>150 kV</v>
          </cell>
          <cell r="E85" t="str">
            <v>Investeringsproject</v>
          </cell>
          <cell r="F85" t="str">
            <v>Kwal. Verb.</v>
          </cell>
          <cell r="G85">
            <v>66</v>
          </cell>
        </row>
        <row r="86">
          <cell r="B86">
            <v>138</v>
          </cell>
          <cell r="C86">
            <v>100</v>
          </cell>
          <cell r="D86" t="str">
            <v>380 kV</v>
          </cell>
          <cell r="E86" t="str">
            <v>Investeringsproject</v>
          </cell>
          <cell r="F86">
            <v>0</v>
          </cell>
          <cell r="G86">
            <v>100</v>
          </cell>
        </row>
        <row r="87">
          <cell r="B87">
            <v>139</v>
          </cell>
          <cell r="C87">
            <v>3389.25</v>
          </cell>
          <cell r="D87" t="str">
            <v>380 kV</v>
          </cell>
          <cell r="E87" t="str">
            <v>Investeringsproject</v>
          </cell>
          <cell r="F87" t="str">
            <v>Cap. Uitbreiding</v>
          </cell>
          <cell r="G87">
            <v>3389.25</v>
          </cell>
        </row>
        <row r="88">
          <cell r="B88">
            <v>140</v>
          </cell>
          <cell r="C88">
            <v>501.25</v>
          </cell>
          <cell r="D88" t="str">
            <v>380 kV</v>
          </cell>
          <cell r="E88" t="str">
            <v>Investeringsproject</v>
          </cell>
          <cell r="F88" t="str">
            <v>Ren. + Verv</v>
          </cell>
          <cell r="G88">
            <v>501.25</v>
          </cell>
        </row>
        <row r="89">
          <cell r="B89">
            <v>141</v>
          </cell>
          <cell r="C89">
            <v>14</v>
          </cell>
          <cell r="D89" t="str">
            <v>380 kV</v>
          </cell>
          <cell r="E89" t="str">
            <v>Projecten Derden</v>
          </cell>
          <cell r="F89" t="str">
            <v>Aansluiting</v>
          </cell>
          <cell r="G89">
            <v>14</v>
          </cell>
        </row>
        <row r="90">
          <cell r="B90">
            <v>142</v>
          </cell>
          <cell r="C90">
            <v>3284</v>
          </cell>
          <cell r="D90" t="str">
            <v>380 kV</v>
          </cell>
          <cell r="E90" t="str">
            <v>Investeringsproject</v>
          </cell>
          <cell r="F90" t="str">
            <v>Cap. Uitbreiding</v>
          </cell>
          <cell r="G90">
            <v>3325</v>
          </cell>
        </row>
        <row r="91">
          <cell r="B91">
            <v>143</v>
          </cell>
          <cell r="C91">
            <v>282.5</v>
          </cell>
          <cell r="D91" t="str">
            <v>150 kV</v>
          </cell>
          <cell r="E91" t="str">
            <v>Investeringsproject</v>
          </cell>
          <cell r="F91" t="str">
            <v>Kwal. Verb.</v>
          </cell>
          <cell r="G91">
            <v>282.5</v>
          </cell>
        </row>
        <row r="92">
          <cell r="B92">
            <v>144</v>
          </cell>
          <cell r="C92">
            <v>2791</v>
          </cell>
          <cell r="D92" t="str">
            <v>380 kV</v>
          </cell>
          <cell r="E92" t="str">
            <v>Investeringsproject</v>
          </cell>
          <cell r="F92" t="str">
            <v>Cap. Uitbreiding</v>
          </cell>
          <cell r="G92">
            <v>2791</v>
          </cell>
        </row>
        <row r="93">
          <cell r="B93">
            <v>145</v>
          </cell>
          <cell r="C93">
            <v>3376</v>
          </cell>
          <cell r="D93" t="str">
            <v>380 kV</v>
          </cell>
          <cell r="E93" t="str">
            <v>Investeringsproject</v>
          </cell>
          <cell r="F93" t="str">
            <v>Cap. Uitbreiding</v>
          </cell>
          <cell r="G93">
            <v>3376</v>
          </cell>
        </row>
        <row r="94">
          <cell r="B94">
            <v>182</v>
          </cell>
          <cell r="C94">
            <v>16</v>
          </cell>
          <cell r="D94" t="str">
            <v>380 kV</v>
          </cell>
          <cell r="E94" t="str">
            <v>Investeringsproject</v>
          </cell>
          <cell r="F94" t="str">
            <v>Aansluiting</v>
          </cell>
          <cell r="G94">
            <v>16</v>
          </cell>
        </row>
        <row r="95">
          <cell r="B95">
            <v>188</v>
          </cell>
          <cell r="C95">
            <v>922.75</v>
          </cell>
          <cell r="D95" t="str">
            <v>380 kV</v>
          </cell>
          <cell r="E95" t="str">
            <v>Investeringsproject</v>
          </cell>
          <cell r="F95" t="str">
            <v>Ren. + Verv</v>
          </cell>
          <cell r="G95">
            <v>922.75</v>
          </cell>
        </row>
        <row r="96">
          <cell r="B96">
            <v>189</v>
          </cell>
          <cell r="C96">
            <v>261</v>
          </cell>
          <cell r="D96" t="str">
            <v>380 kV</v>
          </cell>
          <cell r="E96" t="str">
            <v>Projecten Derden</v>
          </cell>
          <cell r="F96" t="str">
            <v>Aansluiting</v>
          </cell>
          <cell r="G96">
            <v>261</v>
          </cell>
        </row>
        <row r="97">
          <cell r="B97">
            <v>191</v>
          </cell>
          <cell r="C97">
            <v>814</v>
          </cell>
          <cell r="D97" t="str">
            <v>380 kV</v>
          </cell>
          <cell r="E97" t="str">
            <v>Investeringsproject</v>
          </cell>
          <cell r="F97" t="str">
            <v>Cap. Uitbreiding</v>
          </cell>
          <cell r="G97">
            <v>814</v>
          </cell>
        </row>
        <row r="98">
          <cell r="B98">
            <v>192</v>
          </cell>
          <cell r="C98">
            <v>74</v>
          </cell>
          <cell r="D98" t="str">
            <v>150 kV</v>
          </cell>
          <cell r="E98" t="str">
            <v>Projecten Derden</v>
          </cell>
          <cell r="F98" t="str">
            <v>Aansluiting</v>
          </cell>
          <cell r="G98">
            <v>74</v>
          </cell>
        </row>
        <row r="99">
          <cell r="B99">
            <v>197</v>
          </cell>
          <cell r="C99">
            <v>132.5</v>
          </cell>
          <cell r="D99" t="str">
            <v>150 kV</v>
          </cell>
          <cell r="E99" t="str">
            <v>Projecten Derden</v>
          </cell>
          <cell r="F99" t="str">
            <v>Cap. Uitbreiding</v>
          </cell>
          <cell r="G99">
            <v>132.5</v>
          </cell>
        </row>
        <row r="100">
          <cell r="B100">
            <v>198</v>
          </cell>
          <cell r="C100">
            <v>77</v>
          </cell>
          <cell r="D100" t="str">
            <v>150 kV</v>
          </cell>
          <cell r="E100" t="str">
            <v>Projecten Derden</v>
          </cell>
          <cell r="F100" t="str">
            <v>Cap. Uitbreiding</v>
          </cell>
          <cell r="G100">
            <v>77</v>
          </cell>
        </row>
        <row r="101">
          <cell r="B101">
            <v>205</v>
          </cell>
          <cell r="C101">
            <v>56</v>
          </cell>
          <cell r="D101" t="str">
            <v>Overig</v>
          </cell>
          <cell r="E101" t="str">
            <v>Exploitatieproject</v>
          </cell>
          <cell r="F101" t="str">
            <v>Studie</v>
          </cell>
          <cell r="G101">
            <v>56</v>
          </cell>
        </row>
        <row r="102">
          <cell r="B102">
            <v>207</v>
          </cell>
          <cell r="C102">
            <v>2</v>
          </cell>
          <cell r="D102" t="e">
            <v>#N/A</v>
          </cell>
          <cell r="E102" t="str">
            <v>Exploitatieproject</v>
          </cell>
          <cell r="F102" t="str">
            <v>Studie</v>
          </cell>
          <cell r="G102">
            <v>2</v>
          </cell>
        </row>
        <row r="103">
          <cell r="B103">
            <v>211</v>
          </cell>
          <cell r="C103">
            <v>63.5</v>
          </cell>
          <cell r="D103" t="str">
            <v>Overig</v>
          </cell>
          <cell r="E103" t="str">
            <v>Exploitatieproject</v>
          </cell>
          <cell r="F103" t="str">
            <v>Studie</v>
          </cell>
          <cell r="G103">
            <v>63.5</v>
          </cell>
        </row>
        <row r="104">
          <cell r="B104">
            <v>213</v>
          </cell>
          <cell r="C104">
            <v>2088</v>
          </cell>
          <cell r="D104" t="str">
            <v>380 kV</v>
          </cell>
          <cell r="E104" t="str">
            <v>Investeringsproject</v>
          </cell>
          <cell r="F104" t="str">
            <v>Cap. Uitbreiding</v>
          </cell>
          <cell r="G104">
            <v>2088</v>
          </cell>
        </row>
        <row r="105">
          <cell r="B105">
            <v>220</v>
          </cell>
          <cell r="C105">
            <v>1555.75</v>
          </cell>
          <cell r="D105" t="e">
            <v>#N/A</v>
          </cell>
          <cell r="E105" t="str">
            <v>Exploitatieproject</v>
          </cell>
          <cell r="F105" t="str">
            <v>Automatisering</v>
          </cell>
          <cell r="G105">
            <v>1562.75</v>
          </cell>
        </row>
        <row r="106">
          <cell r="B106">
            <v>221</v>
          </cell>
          <cell r="C106">
            <v>4591.75</v>
          </cell>
          <cell r="D106" t="str">
            <v>Overig</v>
          </cell>
          <cell r="E106" t="str">
            <v>Exploitatieproject</v>
          </cell>
          <cell r="F106" t="str">
            <v>Studie</v>
          </cell>
          <cell r="G106">
            <v>4591.75</v>
          </cell>
        </row>
        <row r="107">
          <cell r="B107">
            <v>227</v>
          </cell>
          <cell r="C107">
            <v>162</v>
          </cell>
          <cell r="D107" t="str">
            <v>Overig</v>
          </cell>
          <cell r="E107" t="str">
            <v>Exploitatieproject</v>
          </cell>
          <cell r="F107" t="str">
            <v>Studie</v>
          </cell>
          <cell r="G107">
            <v>162</v>
          </cell>
        </row>
        <row r="108">
          <cell r="B108">
            <v>232</v>
          </cell>
          <cell r="C108">
            <v>56.95</v>
          </cell>
          <cell r="D108" t="str">
            <v>Overig</v>
          </cell>
          <cell r="E108" t="str">
            <v>Exploitatieproject</v>
          </cell>
          <cell r="F108" t="str">
            <v>Kantoorautomatiserg.</v>
          </cell>
          <cell r="G108">
            <v>56.95</v>
          </cell>
        </row>
        <row r="109">
          <cell r="B109">
            <v>233</v>
          </cell>
          <cell r="C109">
            <v>2</v>
          </cell>
          <cell r="D109" t="str">
            <v>Overig</v>
          </cell>
          <cell r="E109" t="str">
            <v>Exploitatieproject</v>
          </cell>
          <cell r="F109" t="str">
            <v>Studie</v>
          </cell>
          <cell r="G109">
            <v>2</v>
          </cell>
        </row>
        <row r="110">
          <cell r="B110">
            <v>235</v>
          </cell>
          <cell r="C110">
            <v>13</v>
          </cell>
          <cell r="D110" t="e">
            <v>#N/A</v>
          </cell>
          <cell r="E110" t="str">
            <v>Exploitatieproject</v>
          </cell>
          <cell r="F110" t="str">
            <v>Kwal. Verb.</v>
          </cell>
          <cell r="G110">
            <v>13</v>
          </cell>
        </row>
        <row r="111">
          <cell r="B111">
            <v>237</v>
          </cell>
          <cell r="C111">
            <v>409</v>
          </cell>
          <cell r="D111" t="str">
            <v>380 kV</v>
          </cell>
          <cell r="E111" t="str">
            <v>Investeringsproject</v>
          </cell>
          <cell r="F111" t="str">
            <v>Ren. + Verv</v>
          </cell>
          <cell r="G111">
            <v>409</v>
          </cell>
        </row>
        <row r="112">
          <cell r="B112">
            <v>238</v>
          </cell>
          <cell r="C112">
            <v>3502.25</v>
          </cell>
          <cell r="D112" t="str">
            <v>150 kV</v>
          </cell>
          <cell r="E112" t="str">
            <v>Investeringsproject</v>
          </cell>
          <cell r="F112" t="str">
            <v>Cap. Uitbreiding</v>
          </cell>
          <cell r="G112">
            <v>3502.25</v>
          </cell>
        </row>
        <row r="113">
          <cell r="B113">
            <v>239</v>
          </cell>
          <cell r="C113">
            <v>423</v>
          </cell>
          <cell r="D113" t="str">
            <v>380 kV</v>
          </cell>
          <cell r="E113" t="str">
            <v>Projecten Derden</v>
          </cell>
          <cell r="F113" t="str">
            <v>Aansluiting</v>
          </cell>
          <cell r="G113">
            <v>445</v>
          </cell>
        </row>
        <row r="114">
          <cell r="B114">
            <v>241</v>
          </cell>
          <cell r="C114">
            <v>72.5</v>
          </cell>
          <cell r="D114" t="str">
            <v>Overig</v>
          </cell>
          <cell r="E114" t="str">
            <v>Projecten Derden</v>
          </cell>
          <cell r="F114">
            <v>0</v>
          </cell>
          <cell r="G114">
            <v>72.5</v>
          </cell>
        </row>
        <row r="115">
          <cell r="B115">
            <v>244</v>
          </cell>
          <cell r="C115">
            <v>397.5</v>
          </cell>
          <cell r="D115" t="str">
            <v>Overig</v>
          </cell>
          <cell r="E115" t="str">
            <v>Exploitatieproject</v>
          </cell>
          <cell r="F115" t="e">
            <v>#N/A</v>
          </cell>
          <cell r="G115">
            <v>397.5</v>
          </cell>
        </row>
        <row r="116">
          <cell r="B116">
            <v>245</v>
          </cell>
          <cell r="C116">
            <v>139.5</v>
          </cell>
          <cell r="D116" t="str">
            <v>Overig</v>
          </cell>
          <cell r="E116" t="str">
            <v>Investeringsproject</v>
          </cell>
          <cell r="F116" t="str">
            <v>Sanering</v>
          </cell>
          <cell r="G116">
            <v>139.5</v>
          </cell>
        </row>
        <row r="117">
          <cell r="B117">
            <v>246</v>
          </cell>
          <cell r="C117">
            <v>106</v>
          </cell>
          <cell r="D117" t="str">
            <v>Overig</v>
          </cell>
          <cell r="E117" t="str">
            <v>Investeringsproject</v>
          </cell>
          <cell r="F117" t="str">
            <v>Amovering</v>
          </cell>
          <cell r="G117">
            <v>106</v>
          </cell>
        </row>
        <row r="118">
          <cell r="B118">
            <v>248</v>
          </cell>
          <cell r="C118">
            <v>229</v>
          </cell>
          <cell r="D118" t="str">
            <v>380 kV</v>
          </cell>
          <cell r="E118" t="str">
            <v>Exploitatieproject</v>
          </cell>
          <cell r="F118" t="str">
            <v>Studie</v>
          </cell>
          <cell r="G118">
            <v>229</v>
          </cell>
        </row>
        <row r="119">
          <cell r="B119">
            <v>250</v>
          </cell>
          <cell r="C119">
            <v>287.5</v>
          </cell>
          <cell r="D119" t="str">
            <v>Overig</v>
          </cell>
          <cell r="E119" t="str">
            <v>Exploitatieproject</v>
          </cell>
          <cell r="F119" t="e">
            <v>#N/A</v>
          </cell>
          <cell r="G119">
            <v>287.5</v>
          </cell>
        </row>
        <row r="120">
          <cell r="B120">
            <v>251</v>
          </cell>
          <cell r="C120">
            <v>18</v>
          </cell>
          <cell r="D120" t="str">
            <v>Overig</v>
          </cell>
          <cell r="E120" t="str">
            <v>Exploitatieproject</v>
          </cell>
          <cell r="F120" t="e">
            <v>#N/A</v>
          </cell>
          <cell r="G120">
            <v>18</v>
          </cell>
        </row>
        <row r="121">
          <cell r="B121">
            <v>252</v>
          </cell>
          <cell r="C121">
            <v>42.5</v>
          </cell>
          <cell r="D121" t="str">
            <v>Overig</v>
          </cell>
          <cell r="E121" t="str">
            <v>Exploitatieproject</v>
          </cell>
          <cell r="F121" t="str">
            <v>Studie</v>
          </cell>
          <cell r="G121">
            <v>42.5</v>
          </cell>
        </row>
        <row r="122">
          <cell r="B122">
            <v>254</v>
          </cell>
          <cell r="C122">
            <v>2692.5</v>
          </cell>
          <cell r="D122" t="str">
            <v>Overig</v>
          </cell>
          <cell r="E122" t="str">
            <v>Exploitatieproject</v>
          </cell>
          <cell r="F122" t="str">
            <v>Automatisering</v>
          </cell>
          <cell r="G122">
            <v>2692.5</v>
          </cell>
        </row>
        <row r="123">
          <cell r="B123">
            <v>255</v>
          </cell>
          <cell r="C123">
            <v>18</v>
          </cell>
          <cell r="D123" t="e">
            <v>#N/A</v>
          </cell>
          <cell r="E123" t="str">
            <v>Exploitatieproject</v>
          </cell>
          <cell r="F123" t="str">
            <v>Studie</v>
          </cell>
          <cell r="G123">
            <v>18</v>
          </cell>
        </row>
        <row r="124">
          <cell r="B124">
            <v>260</v>
          </cell>
          <cell r="C124">
            <v>36</v>
          </cell>
          <cell r="D124" t="str">
            <v>Overig</v>
          </cell>
          <cell r="E124" t="str">
            <v>Exploitatieproject</v>
          </cell>
          <cell r="F124" t="e">
            <v>#N/A</v>
          </cell>
          <cell r="G124">
            <v>36</v>
          </cell>
        </row>
        <row r="125">
          <cell r="B125">
            <v>261</v>
          </cell>
          <cell r="C125">
            <v>254.5</v>
          </cell>
          <cell r="D125" t="str">
            <v>150 kV</v>
          </cell>
          <cell r="E125" t="str">
            <v>Exploitatieproject</v>
          </cell>
          <cell r="F125" t="str">
            <v>Beveilingsbeleid</v>
          </cell>
          <cell r="G125">
            <v>254.5</v>
          </cell>
        </row>
        <row r="126">
          <cell r="B126">
            <v>262</v>
          </cell>
          <cell r="C126">
            <v>179</v>
          </cell>
          <cell r="D126" t="str">
            <v>150 kV</v>
          </cell>
          <cell r="E126" t="str">
            <v>Exploitatieproject</v>
          </cell>
          <cell r="F126" t="str">
            <v>Studie</v>
          </cell>
          <cell r="G126">
            <v>179</v>
          </cell>
        </row>
        <row r="127">
          <cell r="B127">
            <v>263</v>
          </cell>
          <cell r="C127">
            <v>576.5</v>
          </cell>
          <cell r="D127" t="str">
            <v>Overig</v>
          </cell>
          <cell r="E127" t="str">
            <v>Exploitatieproject</v>
          </cell>
          <cell r="F127" t="str">
            <v>Automatisering</v>
          </cell>
          <cell r="G127">
            <v>576.5</v>
          </cell>
        </row>
        <row r="128">
          <cell r="B128">
            <v>264</v>
          </cell>
          <cell r="C128">
            <v>52.5</v>
          </cell>
          <cell r="D128" t="str">
            <v>Overig</v>
          </cell>
          <cell r="E128" t="str">
            <v>Exploitatieproject</v>
          </cell>
          <cell r="F128" t="str">
            <v>Automatisering</v>
          </cell>
          <cell r="G128">
            <v>52.5</v>
          </cell>
        </row>
        <row r="129">
          <cell r="B129">
            <v>265</v>
          </cell>
          <cell r="C129">
            <v>251.5</v>
          </cell>
          <cell r="D129" t="str">
            <v>Overig</v>
          </cell>
          <cell r="E129" t="str">
            <v>Exploitatieproject</v>
          </cell>
          <cell r="F129" t="str">
            <v>Automatisering</v>
          </cell>
          <cell r="G129">
            <v>251.5</v>
          </cell>
        </row>
        <row r="130">
          <cell r="B130">
            <v>266</v>
          </cell>
          <cell r="C130">
            <v>4246.25</v>
          </cell>
          <cell r="D130" t="str">
            <v>380 kV</v>
          </cell>
          <cell r="E130" t="str">
            <v>Investeringsproject</v>
          </cell>
          <cell r="F130" t="str">
            <v>Cap. Uitbreiding</v>
          </cell>
          <cell r="G130">
            <v>4246.25</v>
          </cell>
        </row>
        <row r="131">
          <cell r="B131">
            <v>267</v>
          </cell>
          <cell r="C131">
            <v>526.75</v>
          </cell>
          <cell r="D131" t="str">
            <v>Overig</v>
          </cell>
          <cell r="E131" t="str">
            <v>Exploitatieproject</v>
          </cell>
          <cell r="F131" t="str">
            <v>Automatisering</v>
          </cell>
          <cell r="G131">
            <v>526.75</v>
          </cell>
        </row>
        <row r="132">
          <cell r="B132">
            <v>268</v>
          </cell>
          <cell r="C132">
            <v>1443.85</v>
          </cell>
          <cell r="D132" t="str">
            <v>Overig</v>
          </cell>
          <cell r="E132" t="str">
            <v>Exploitatieproject</v>
          </cell>
          <cell r="F132" t="str">
            <v>Automatisering</v>
          </cell>
          <cell r="G132">
            <v>1443.85</v>
          </cell>
        </row>
        <row r="133">
          <cell r="B133">
            <v>271</v>
          </cell>
          <cell r="C133">
            <v>53</v>
          </cell>
          <cell r="D133" t="str">
            <v>Overig</v>
          </cell>
          <cell r="E133" t="str">
            <v>Exploitatieproject</v>
          </cell>
          <cell r="F133" t="str">
            <v>Automatisering</v>
          </cell>
          <cell r="G133">
            <v>53</v>
          </cell>
        </row>
        <row r="134">
          <cell r="B134">
            <v>272</v>
          </cell>
          <cell r="C134">
            <v>76</v>
          </cell>
          <cell r="D134" t="str">
            <v>150 kV</v>
          </cell>
          <cell r="E134" t="str">
            <v>Exploitatieproject</v>
          </cell>
          <cell r="F134" t="str">
            <v>Studie</v>
          </cell>
          <cell r="G134">
            <v>76</v>
          </cell>
        </row>
        <row r="135">
          <cell r="B135">
            <v>273</v>
          </cell>
          <cell r="C135">
            <v>38</v>
          </cell>
          <cell r="D135" t="str">
            <v>110 kV</v>
          </cell>
          <cell r="E135" t="str">
            <v>Exploitatieproject</v>
          </cell>
          <cell r="F135" t="str">
            <v>Studie</v>
          </cell>
          <cell r="G135">
            <v>38</v>
          </cell>
        </row>
        <row r="136">
          <cell r="B136">
            <v>274</v>
          </cell>
          <cell r="C136">
            <v>3902.25</v>
          </cell>
          <cell r="D136" t="str">
            <v>Overig</v>
          </cell>
          <cell r="E136" t="str">
            <v>Exploitatieproject</v>
          </cell>
          <cell r="F136" t="str">
            <v>Kwal. Verb.</v>
          </cell>
          <cell r="G136">
            <v>3902.25</v>
          </cell>
        </row>
        <row r="137">
          <cell r="B137">
            <v>275</v>
          </cell>
          <cell r="C137">
            <v>82.5</v>
          </cell>
          <cell r="D137" t="e">
            <v>#N/A</v>
          </cell>
          <cell r="E137" t="str">
            <v>Exploitatieproject</v>
          </cell>
          <cell r="F137" t="str">
            <v>Kwal. Verb.</v>
          </cell>
          <cell r="G137">
            <v>82.5</v>
          </cell>
        </row>
        <row r="138">
          <cell r="B138">
            <v>276</v>
          </cell>
          <cell r="C138">
            <v>154.5</v>
          </cell>
          <cell r="D138" t="str">
            <v>Overig</v>
          </cell>
          <cell r="E138" t="str">
            <v>Investeringsproject</v>
          </cell>
          <cell r="F138" t="str">
            <v>Ren. + Verv</v>
          </cell>
          <cell r="G138">
            <v>154.5</v>
          </cell>
        </row>
        <row r="139">
          <cell r="B139">
            <v>277</v>
          </cell>
          <cell r="C139">
            <v>206</v>
          </cell>
          <cell r="D139" t="str">
            <v>Overig</v>
          </cell>
          <cell r="E139" t="str">
            <v>Exploitatieproject</v>
          </cell>
          <cell r="F139" t="str">
            <v>Beveilingsbeleid</v>
          </cell>
          <cell r="G139">
            <v>206</v>
          </cell>
        </row>
        <row r="140">
          <cell r="B140">
            <v>278</v>
          </cell>
          <cell r="C140">
            <v>43</v>
          </cell>
          <cell r="D140" t="str">
            <v>Overig</v>
          </cell>
          <cell r="E140" t="str">
            <v>Exploitatieproject</v>
          </cell>
          <cell r="F140" t="str">
            <v>Beveilingsbeleid</v>
          </cell>
          <cell r="G140">
            <v>43</v>
          </cell>
        </row>
        <row r="141">
          <cell r="B141">
            <v>279</v>
          </cell>
          <cell r="C141">
            <v>1343</v>
          </cell>
          <cell r="D141" t="str">
            <v>Overig</v>
          </cell>
          <cell r="E141" t="str">
            <v>Exploitatieproject</v>
          </cell>
          <cell r="F141" t="str">
            <v>Kwal. Verb.</v>
          </cell>
          <cell r="G141">
            <v>1343</v>
          </cell>
        </row>
        <row r="142">
          <cell r="B142">
            <v>280</v>
          </cell>
          <cell r="C142">
            <v>3751</v>
          </cell>
          <cell r="D142" t="str">
            <v>Overig</v>
          </cell>
          <cell r="E142" t="str">
            <v>Exploitatieproject</v>
          </cell>
          <cell r="F142" t="str">
            <v>Kwal. Verb.</v>
          </cell>
          <cell r="G142">
            <v>3751</v>
          </cell>
        </row>
        <row r="143">
          <cell r="B143">
            <v>281</v>
          </cell>
          <cell r="C143">
            <v>454</v>
          </cell>
          <cell r="D143" t="str">
            <v>Overig</v>
          </cell>
          <cell r="E143" t="str">
            <v>Exploitatieproject</v>
          </cell>
          <cell r="F143" t="str">
            <v>Kantoorautomatiserg.</v>
          </cell>
          <cell r="G143">
            <v>454</v>
          </cell>
        </row>
        <row r="144">
          <cell r="B144">
            <v>283</v>
          </cell>
          <cell r="C144">
            <v>909.5</v>
          </cell>
          <cell r="D144" t="str">
            <v>Overig</v>
          </cell>
          <cell r="E144" t="str">
            <v>Projecten Derden</v>
          </cell>
          <cell r="F144">
            <v>0</v>
          </cell>
          <cell r="G144">
            <v>909.5</v>
          </cell>
        </row>
        <row r="145">
          <cell r="B145">
            <v>284</v>
          </cell>
          <cell r="C145">
            <v>933</v>
          </cell>
          <cell r="D145" t="str">
            <v>Overig</v>
          </cell>
          <cell r="E145" t="str">
            <v>Exploitatieproject</v>
          </cell>
          <cell r="F145">
            <v>0</v>
          </cell>
          <cell r="G145">
            <v>933</v>
          </cell>
        </row>
        <row r="146">
          <cell r="B146">
            <v>290</v>
          </cell>
          <cell r="C146">
            <v>558</v>
          </cell>
          <cell r="D146" t="str">
            <v>Overig</v>
          </cell>
          <cell r="E146" t="str">
            <v>Exploitatieproject</v>
          </cell>
          <cell r="F146" t="str">
            <v>Aansluiting</v>
          </cell>
          <cell r="G146">
            <v>558</v>
          </cell>
        </row>
        <row r="147">
          <cell r="B147">
            <v>1000</v>
          </cell>
          <cell r="C147">
            <v>69</v>
          </cell>
          <cell r="D147" t="e">
            <v>#N/A</v>
          </cell>
          <cell r="E147" t="str">
            <v>Exploitatieproject</v>
          </cell>
          <cell r="F147" t="str">
            <v>Kwal. Verb.</v>
          </cell>
          <cell r="G147">
            <v>69</v>
          </cell>
        </row>
        <row r="148">
          <cell r="B148">
            <v>1002</v>
          </cell>
          <cell r="C148">
            <v>662</v>
          </cell>
          <cell r="D148" t="e">
            <v>#N/A</v>
          </cell>
          <cell r="E148" t="str">
            <v>Exploitatieproject</v>
          </cell>
          <cell r="F148" t="str">
            <v>Studie</v>
          </cell>
          <cell r="G148">
            <v>662</v>
          </cell>
        </row>
        <row r="149">
          <cell r="B149">
            <v>1005</v>
          </cell>
          <cell r="C149">
            <v>248.5</v>
          </cell>
          <cell r="D149" t="str">
            <v>380 kV</v>
          </cell>
          <cell r="E149" t="str">
            <v>Investeringsproject</v>
          </cell>
          <cell r="F149" t="str">
            <v>Kwal. Verb.</v>
          </cell>
          <cell r="G149">
            <v>248.5</v>
          </cell>
        </row>
        <row r="150">
          <cell r="B150">
            <v>1006</v>
          </cell>
          <cell r="C150">
            <v>33</v>
          </cell>
          <cell r="D150" t="str">
            <v>Overig</v>
          </cell>
          <cell r="E150" t="str">
            <v>Investeringsproject</v>
          </cell>
          <cell r="F150" t="str">
            <v>Sanering</v>
          </cell>
          <cell r="G150">
            <v>33</v>
          </cell>
        </row>
        <row r="151">
          <cell r="B151">
            <v>1008</v>
          </cell>
          <cell r="C151">
            <v>5.5</v>
          </cell>
          <cell r="D151" t="e">
            <v>#N/A</v>
          </cell>
          <cell r="E151" t="e">
            <v>#N/A</v>
          </cell>
          <cell r="F151" t="e">
            <v>#N/A</v>
          </cell>
          <cell r="G151">
            <v>5.5</v>
          </cell>
        </row>
        <row r="152">
          <cell r="B152">
            <v>1010</v>
          </cell>
          <cell r="C152">
            <v>2</v>
          </cell>
          <cell r="D152" t="e">
            <v>#N/A</v>
          </cell>
          <cell r="E152" t="e">
            <v>#N/A</v>
          </cell>
          <cell r="F152" t="e">
            <v>#N/A</v>
          </cell>
          <cell r="G152">
            <v>2</v>
          </cell>
        </row>
        <row r="153">
          <cell r="B153">
            <v>1014</v>
          </cell>
          <cell r="C153">
            <v>30</v>
          </cell>
          <cell r="D153" t="e">
            <v>#N/A</v>
          </cell>
          <cell r="E153" t="e">
            <v>#N/A</v>
          </cell>
          <cell r="F153" t="e">
            <v>#N/A</v>
          </cell>
          <cell r="G153">
            <v>30</v>
          </cell>
        </row>
        <row r="154">
          <cell r="B154">
            <v>1015</v>
          </cell>
          <cell r="C154">
            <v>9</v>
          </cell>
          <cell r="D154" t="str">
            <v>Overig</v>
          </cell>
          <cell r="E154" t="str">
            <v>Investeringsproject</v>
          </cell>
          <cell r="F154" t="str">
            <v>Automatisering</v>
          </cell>
          <cell r="G154">
            <v>9</v>
          </cell>
        </row>
        <row r="155">
          <cell r="B155">
            <v>1018</v>
          </cell>
          <cell r="C155">
            <v>182</v>
          </cell>
          <cell r="D155" t="str">
            <v>Overig</v>
          </cell>
          <cell r="E155" t="str">
            <v>Exploitatieproject</v>
          </cell>
          <cell r="F155">
            <v>0</v>
          </cell>
          <cell r="G155">
            <v>182</v>
          </cell>
        </row>
        <row r="156">
          <cell r="B156">
            <v>1021</v>
          </cell>
          <cell r="C156">
            <v>348.5</v>
          </cell>
          <cell r="D156" t="str">
            <v>Overig</v>
          </cell>
          <cell r="E156" t="str">
            <v>Investeringsproject</v>
          </cell>
          <cell r="F156" t="str">
            <v>Ren. + Verv</v>
          </cell>
          <cell r="G156">
            <v>348.5</v>
          </cell>
        </row>
        <row r="157">
          <cell r="B157">
            <v>1022</v>
          </cell>
          <cell r="C157">
            <v>9</v>
          </cell>
          <cell r="D157" t="e">
            <v>#N/A</v>
          </cell>
          <cell r="E157" t="str">
            <v>Projecten Derden</v>
          </cell>
          <cell r="F157" t="e">
            <v>#N/A</v>
          </cell>
          <cell r="G157">
            <v>9</v>
          </cell>
        </row>
        <row r="158">
          <cell r="B158">
            <v>1024</v>
          </cell>
          <cell r="C158">
            <v>8</v>
          </cell>
          <cell r="D158" t="e">
            <v>#N/A</v>
          </cell>
          <cell r="E158" t="e">
            <v>#N/A</v>
          </cell>
          <cell r="F158" t="e">
            <v>#N/A</v>
          </cell>
          <cell r="G158">
            <v>8</v>
          </cell>
        </row>
        <row r="159">
          <cell r="B159">
            <v>2006</v>
          </cell>
          <cell r="C159">
            <v>498.5</v>
          </cell>
          <cell r="D159" t="str">
            <v>110 kV Essent Noord</v>
          </cell>
          <cell r="E159" t="str">
            <v>Investeringsproject</v>
          </cell>
          <cell r="F159" t="str">
            <v>Cap. Uitbreiding</v>
          </cell>
          <cell r="G159">
            <v>498.5</v>
          </cell>
        </row>
        <row r="160">
          <cell r="B160">
            <v>2007</v>
          </cell>
          <cell r="C160">
            <v>9</v>
          </cell>
          <cell r="D160" t="str">
            <v>110 kV Essent Noord</v>
          </cell>
          <cell r="E160" t="str">
            <v>Projecten Derden</v>
          </cell>
          <cell r="F160" t="str">
            <v>Cap. Uitbreiding</v>
          </cell>
          <cell r="G160">
            <v>9</v>
          </cell>
        </row>
        <row r="161">
          <cell r="B161">
            <v>2012</v>
          </cell>
          <cell r="C161">
            <v>135</v>
          </cell>
          <cell r="D161" t="str">
            <v>150 kV</v>
          </cell>
          <cell r="E161" t="str">
            <v>Investeringsproject</v>
          </cell>
          <cell r="F161" t="str">
            <v>Cap. Uitbreiding</v>
          </cell>
          <cell r="G161">
            <v>135</v>
          </cell>
        </row>
        <row r="162">
          <cell r="B162">
            <v>2024</v>
          </cell>
          <cell r="C162">
            <v>72</v>
          </cell>
          <cell r="D162" t="str">
            <v>150 kV Essent Zuid</v>
          </cell>
          <cell r="E162" t="str">
            <v>Projecten Derden</v>
          </cell>
          <cell r="F162" t="str">
            <v>Aansluiting</v>
          </cell>
          <cell r="G162">
            <v>72</v>
          </cell>
        </row>
        <row r="163">
          <cell r="B163">
            <v>2030</v>
          </cell>
          <cell r="C163">
            <v>29</v>
          </cell>
          <cell r="D163" t="str">
            <v>150 kV Essent Zuid</v>
          </cell>
          <cell r="E163" t="str">
            <v>Investeringsproject</v>
          </cell>
          <cell r="F163" t="str">
            <v>Kwal. Verb.</v>
          </cell>
          <cell r="G163">
            <v>29</v>
          </cell>
        </row>
        <row r="164">
          <cell r="B164">
            <v>2036</v>
          </cell>
          <cell r="C164">
            <v>40</v>
          </cell>
          <cell r="D164" t="str">
            <v>150 kV Essent Zuid</v>
          </cell>
          <cell r="E164" t="str">
            <v>Projecten Derden</v>
          </cell>
          <cell r="F164" t="str">
            <v>Aansluiting</v>
          </cell>
          <cell r="G164">
            <v>40</v>
          </cell>
        </row>
        <row r="165">
          <cell r="B165">
            <v>2037</v>
          </cell>
          <cell r="C165">
            <v>3</v>
          </cell>
          <cell r="D165" t="str">
            <v>150 kV Essent Zuid</v>
          </cell>
          <cell r="E165" t="str">
            <v>Projecten Derden</v>
          </cell>
          <cell r="F165" t="str">
            <v>Aansluiting</v>
          </cell>
          <cell r="G165">
            <v>3</v>
          </cell>
        </row>
        <row r="166">
          <cell r="B166">
            <v>2039</v>
          </cell>
          <cell r="C166">
            <v>217</v>
          </cell>
          <cell r="D166" t="str">
            <v>150 kV Essent Zuid</v>
          </cell>
          <cell r="E166" t="str">
            <v>Investeringsproject</v>
          </cell>
          <cell r="F166" t="str">
            <v>Ren. + Verv</v>
          </cell>
          <cell r="G166">
            <v>217</v>
          </cell>
        </row>
        <row r="167">
          <cell r="B167">
            <v>2054</v>
          </cell>
          <cell r="C167">
            <v>315.5</v>
          </cell>
          <cell r="D167" t="str">
            <v>110 kV Essent Noord</v>
          </cell>
          <cell r="E167" t="str">
            <v>Investeringsproject</v>
          </cell>
          <cell r="F167" t="str">
            <v>Cap. Uitbreiding</v>
          </cell>
          <cell r="G167">
            <v>315.5</v>
          </cell>
        </row>
        <row r="168">
          <cell r="B168">
            <v>2057</v>
          </cell>
          <cell r="C168">
            <v>148</v>
          </cell>
          <cell r="D168" t="str">
            <v>110 kV Essent Noord</v>
          </cell>
          <cell r="E168" t="str">
            <v>Investeringsproject</v>
          </cell>
          <cell r="F168" t="str">
            <v>Aansluiting</v>
          </cell>
          <cell r="G168">
            <v>148</v>
          </cell>
        </row>
        <row r="169">
          <cell r="B169">
            <v>2071</v>
          </cell>
          <cell r="C169">
            <v>4</v>
          </cell>
          <cell r="D169" t="str">
            <v>110 kV Essent Noord</v>
          </cell>
          <cell r="E169" t="str">
            <v>Investeringsproject</v>
          </cell>
          <cell r="F169" t="str">
            <v>Ren. + Verv</v>
          </cell>
          <cell r="G169">
            <v>4</v>
          </cell>
        </row>
        <row r="170">
          <cell r="B170">
            <v>2074</v>
          </cell>
          <cell r="C170">
            <v>39</v>
          </cell>
          <cell r="D170" t="str">
            <v>110 kV Essent Noord</v>
          </cell>
          <cell r="E170" t="str">
            <v>Investeringsproject</v>
          </cell>
          <cell r="F170" t="str">
            <v>Reconstructie</v>
          </cell>
          <cell r="G170">
            <v>39</v>
          </cell>
        </row>
        <row r="171">
          <cell r="B171">
            <v>2075</v>
          </cell>
          <cell r="C171">
            <v>78</v>
          </cell>
          <cell r="D171" t="str">
            <v>110 kV Essent Noord</v>
          </cell>
          <cell r="E171" t="str">
            <v>Investeringsproject</v>
          </cell>
          <cell r="F171" t="str">
            <v>Reconstructie</v>
          </cell>
          <cell r="G171">
            <v>78</v>
          </cell>
        </row>
        <row r="172">
          <cell r="B172">
            <v>2138</v>
          </cell>
          <cell r="C172">
            <v>18</v>
          </cell>
          <cell r="D172" t="str">
            <v>150 kV Essent Zuid</v>
          </cell>
          <cell r="E172" t="str">
            <v>Projecten Derden</v>
          </cell>
          <cell r="F172" t="str">
            <v>Aansluiting</v>
          </cell>
          <cell r="G172">
            <v>18</v>
          </cell>
        </row>
        <row r="173">
          <cell r="B173">
            <v>2149</v>
          </cell>
          <cell r="C173">
            <v>442</v>
          </cell>
          <cell r="D173" t="str">
            <v>110 kV Essent Noord</v>
          </cell>
          <cell r="E173" t="str">
            <v>Investeringsproject</v>
          </cell>
          <cell r="F173" t="str">
            <v>Cap. Uitbreiding</v>
          </cell>
          <cell r="G173">
            <v>442</v>
          </cell>
        </row>
        <row r="174">
          <cell r="B174">
            <v>2150</v>
          </cell>
          <cell r="C174">
            <v>151</v>
          </cell>
          <cell r="D174" t="str">
            <v>110 kV Essent Noord</v>
          </cell>
          <cell r="E174" t="str">
            <v>Investeringsproject</v>
          </cell>
          <cell r="F174" t="str">
            <v>Cap. Uitbreiding</v>
          </cell>
          <cell r="G174">
            <v>151</v>
          </cell>
        </row>
        <row r="175">
          <cell r="B175">
            <v>2156</v>
          </cell>
          <cell r="C175">
            <v>49</v>
          </cell>
          <cell r="D175" t="str">
            <v>150 kV Essent Zuid</v>
          </cell>
          <cell r="E175" t="str">
            <v>Projecten Derden</v>
          </cell>
          <cell r="F175" t="str">
            <v>Aansluiting</v>
          </cell>
          <cell r="G175">
            <v>49</v>
          </cell>
        </row>
        <row r="176">
          <cell r="B176">
            <v>2161</v>
          </cell>
          <cell r="C176">
            <v>72</v>
          </cell>
          <cell r="D176" t="str">
            <v>110 kV</v>
          </cell>
          <cell r="E176" t="str">
            <v>Projecten Derden</v>
          </cell>
          <cell r="F176" t="str">
            <v>Aansluiting</v>
          </cell>
          <cell r="G176">
            <v>72</v>
          </cell>
        </row>
        <row r="177">
          <cell r="B177">
            <v>2177</v>
          </cell>
          <cell r="C177">
            <v>24</v>
          </cell>
          <cell r="D177" t="str">
            <v>150 kV</v>
          </cell>
          <cell r="E177" t="str">
            <v>Projecten Derden</v>
          </cell>
          <cell r="F177" t="str">
            <v>Ren. + Verv</v>
          </cell>
          <cell r="G177">
            <v>24</v>
          </cell>
        </row>
        <row r="178">
          <cell r="B178">
            <v>2180</v>
          </cell>
          <cell r="C178">
            <v>2</v>
          </cell>
          <cell r="D178" t="str">
            <v>Overig</v>
          </cell>
          <cell r="E178" t="str">
            <v>Investeringsproject</v>
          </cell>
          <cell r="F178">
            <v>0</v>
          </cell>
          <cell r="G178">
            <v>2</v>
          </cell>
        </row>
        <row r="179">
          <cell r="B179">
            <v>2181</v>
          </cell>
          <cell r="C179">
            <v>30</v>
          </cell>
          <cell r="D179" t="str">
            <v>Overig</v>
          </cell>
          <cell r="E179" t="str">
            <v>Investeringsproject</v>
          </cell>
          <cell r="F179">
            <v>0</v>
          </cell>
          <cell r="G179">
            <v>30</v>
          </cell>
        </row>
        <row r="180">
          <cell r="B180">
            <v>2182</v>
          </cell>
          <cell r="C180">
            <v>50.5</v>
          </cell>
          <cell r="D180" t="str">
            <v>Overig</v>
          </cell>
          <cell r="E180" t="str">
            <v>Projecten Derden</v>
          </cell>
          <cell r="F180">
            <v>0</v>
          </cell>
          <cell r="G180">
            <v>50.5</v>
          </cell>
        </row>
        <row r="181">
          <cell r="B181">
            <v>2183</v>
          </cell>
          <cell r="C181">
            <v>113</v>
          </cell>
          <cell r="D181" t="str">
            <v>Overig</v>
          </cell>
          <cell r="E181" t="str">
            <v>Investeringsproject</v>
          </cell>
          <cell r="F181">
            <v>0</v>
          </cell>
          <cell r="G181">
            <v>113</v>
          </cell>
        </row>
        <row r="182">
          <cell r="B182">
            <v>2184</v>
          </cell>
          <cell r="C182">
            <v>21</v>
          </cell>
          <cell r="D182" t="str">
            <v>Overig</v>
          </cell>
          <cell r="E182" t="str">
            <v>Investeringsproject</v>
          </cell>
          <cell r="F182">
            <v>0</v>
          </cell>
          <cell r="G182">
            <v>21</v>
          </cell>
        </row>
        <row r="183">
          <cell r="B183">
            <v>2186</v>
          </cell>
          <cell r="C183">
            <v>9</v>
          </cell>
          <cell r="D183" t="str">
            <v>Overig</v>
          </cell>
          <cell r="E183" t="str">
            <v>Investeringsproject</v>
          </cell>
          <cell r="F183">
            <v>0</v>
          </cell>
          <cell r="G183">
            <v>9</v>
          </cell>
        </row>
        <row r="184">
          <cell r="B184">
            <v>2188</v>
          </cell>
          <cell r="C184">
            <v>2</v>
          </cell>
          <cell r="D184" t="str">
            <v>Overig</v>
          </cell>
          <cell r="E184" t="str">
            <v>Investeringsproject</v>
          </cell>
          <cell r="F184">
            <v>0</v>
          </cell>
          <cell r="G184">
            <v>2</v>
          </cell>
        </row>
        <row r="185">
          <cell r="B185">
            <v>2189</v>
          </cell>
          <cell r="C185">
            <v>4</v>
          </cell>
          <cell r="D185" t="str">
            <v>Overig</v>
          </cell>
          <cell r="E185" t="str">
            <v>Investeringsproject</v>
          </cell>
          <cell r="F185">
            <v>0</v>
          </cell>
          <cell r="G185">
            <v>4</v>
          </cell>
        </row>
        <row r="186">
          <cell r="B186">
            <v>2195</v>
          </cell>
          <cell r="C186">
            <v>93</v>
          </cell>
          <cell r="D186" t="str">
            <v>Overig</v>
          </cell>
          <cell r="E186" t="str">
            <v>Investeringsproject</v>
          </cell>
          <cell r="F186">
            <v>0</v>
          </cell>
          <cell r="G186">
            <v>93</v>
          </cell>
        </row>
        <row r="187">
          <cell r="B187">
            <v>2196</v>
          </cell>
          <cell r="C187">
            <v>130</v>
          </cell>
          <cell r="D187" t="str">
            <v>Overig</v>
          </cell>
          <cell r="E187" t="str">
            <v>Investeringsproject</v>
          </cell>
          <cell r="F187">
            <v>0</v>
          </cell>
          <cell r="G187">
            <v>130</v>
          </cell>
        </row>
        <row r="188">
          <cell r="B188">
            <v>2197</v>
          </cell>
          <cell r="C188">
            <v>7</v>
          </cell>
          <cell r="D188" t="str">
            <v>Overig</v>
          </cell>
          <cell r="E188" t="str">
            <v>Investeringsproject</v>
          </cell>
          <cell r="F188">
            <v>0</v>
          </cell>
          <cell r="G188">
            <v>7</v>
          </cell>
        </row>
        <row r="189">
          <cell r="B189">
            <v>2198</v>
          </cell>
          <cell r="C189">
            <v>16</v>
          </cell>
          <cell r="D189" t="str">
            <v>Overig</v>
          </cell>
          <cell r="E189" t="str">
            <v>Investeringsproject</v>
          </cell>
          <cell r="F189">
            <v>0</v>
          </cell>
          <cell r="G189">
            <v>16</v>
          </cell>
        </row>
        <row r="190">
          <cell r="B190">
            <v>2199</v>
          </cell>
          <cell r="C190">
            <v>15</v>
          </cell>
          <cell r="D190" t="str">
            <v>Overig</v>
          </cell>
          <cell r="E190" t="str">
            <v>Projecten Derden</v>
          </cell>
          <cell r="F190">
            <v>0</v>
          </cell>
          <cell r="G190">
            <v>15</v>
          </cell>
        </row>
        <row r="191">
          <cell r="B191">
            <v>2200</v>
          </cell>
          <cell r="C191">
            <v>8</v>
          </cell>
          <cell r="D191" t="str">
            <v>Overig</v>
          </cell>
          <cell r="E191" t="str">
            <v>Projecten Derden</v>
          </cell>
          <cell r="F191">
            <v>0</v>
          </cell>
          <cell r="G191">
            <v>8</v>
          </cell>
        </row>
        <row r="192">
          <cell r="B192">
            <v>2201</v>
          </cell>
          <cell r="C192">
            <v>96</v>
          </cell>
          <cell r="D192" t="str">
            <v>Overig</v>
          </cell>
          <cell r="E192" t="str">
            <v>Investeringsproject</v>
          </cell>
          <cell r="F192">
            <v>0</v>
          </cell>
          <cell r="G192">
            <v>96</v>
          </cell>
        </row>
        <row r="193">
          <cell r="B193">
            <v>2203</v>
          </cell>
          <cell r="C193">
            <v>48</v>
          </cell>
          <cell r="D193" t="str">
            <v>Overig</v>
          </cell>
          <cell r="E193" t="str">
            <v>Investeringsproject</v>
          </cell>
          <cell r="F193">
            <v>0</v>
          </cell>
          <cell r="G193">
            <v>48</v>
          </cell>
        </row>
        <row r="194">
          <cell r="B194">
            <v>2205</v>
          </cell>
          <cell r="C194">
            <v>25</v>
          </cell>
          <cell r="D194" t="str">
            <v>Overig</v>
          </cell>
          <cell r="E194" t="str">
            <v>Investeringsproject</v>
          </cell>
          <cell r="F194">
            <v>0</v>
          </cell>
          <cell r="G194">
            <v>25</v>
          </cell>
        </row>
        <row r="195">
          <cell r="B195">
            <v>2206</v>
          </cell>
          <cell r="C195">
            <v>12</v>
          </cell>
          <cell r="D195" t="str">
            <v>Overig</v>
          </cell>
          <cell r="E195" t="str">
            <v>Investeringsproject</v>
          </cell>
          <cell r="F195">
            <v>0</v>
          </cell>
          <cell r="G195">
            <v>12</v>
          </cell>
        </row>
        <row r="196">
          <cell r="B196">
            <v>100014</v>
          </cell>
          <cell r="D196" t="str">
            <v>110 kV</v>
          </cell>
          <cell r="E196" t="str">
            <v>Investeringsproject</v>
          </cell>
          <cell r="F196" t="e">
            <v>#N/A</v>
          </cell>
        </row>
        <row r="197">
          <cell r="B197">
            <v>100025</v>
          </cell>
          <cell r="D197" t="e">
            <v>#N/A</v>
          </cell>
          <cell r="E197" t="str">
            <v>Exploitatieproject</v>
          </cell>
          <cell r="F197" t="str">
            <v>Kwal. Verb.</v>
          </cell>
        </row>
        <row r="198">
          <cell r="B198">
            <v>120101</v>
          </cell>
          <cell r="D198" t="str">
            <v>380 kV</v>
          </cell>
          <cell r="E198" t="str">
            <v>Investeringsproject</v>
          </cell>
          <cell r="F198" t="str">
            <v>Cap. Uitbreiding</v>
          </cell>
        </row>
        <row r="199">
          <cell r="B199">
            <v>120121</v>
          </cell>
          <cell r="D199" t="str">
            <v>Overig</v>
          </cell>
          <cell r="E199" t="str">
            <v>Investeringsproject</v>
          </cell>
          <cell r="F199" t="str">
            <v>Cap. Uitbreiding</v>
          </cell>
        </row>
        <row r="200">
          <cell r="B200">
            <v>120130</v>
          </cell>
          <cell r="D200" t="str">
            <v>380 kV</v>
          </cell>
          <cell r="E200" t="str">
            <v>Investeringsproject</v>
          </cell>
          <cell r="F200" t="e">
            <v>#N/A</v>
          </cell>
        </row>
        <row r="201">
          <cell r="B201">
            <v>120140</v>
          </cell>
          <cell r="C201">
            <v>70</v>
          </cell>
          <cell r="D201" t="str">
            <v>380 kV</v>
          </cell>
          <cell r="E201" t="str">
            <v>Investeringsproject</v>
          </cell>
          <cell r="F201" t="e">
            <v>#N/A</v>
          </cell>
          <cell r="G201">
            <v>70</v>
          </cell>
        </row>
        <row r="202">
          <cell r="B202">
            <v>120150</v>
          </cell>
          <cell r="D202" t="str">
            <v>380 kV</v>
          </cell>
          <cell r="E202" t="str">
            <v>Investeringsproject</v>
          </cell>
          <cell r="F202" t="e">
            <v>#N/A</v>
          </cell>
        </row>
        <row r="203">
          <cell r="B203">
            <v>120151</v>
          </cell>
          <cell r="D203" t="str">
            <v>380 kV</v>
          </cell>
          <cell r="E203" t="str">
            <v>Investeringsproject</v>
          </cell>
          <cell r="F203" t="e">
            <v>#N/A</v>
          </cell>
        </row>
        <row r="204">
          <cell r="B204">
            <v>150000</v>
          </cell>
          <cell r="C204">
            <v>126</v>
          </cell>
          <cell r="D204" t="e">
            <v>#N/A</v>
          </cell>
          <cell r="E204" t="e">
            <v>#N/A</v>
          </cell>
          <cell r="F204" t="e">
            <v>#N/A</v>
          </cell>
          <cell r="G204">
            <v>126</v>
          </cell>
        </row>
        <row r="205">
          <cell r="B205">
            <v>150300</v>
          </cell>
          <cell r="C205">
            <v>1</v>
          </cell>
          <cell r="D205" t="e">
            <v>#N/A</v>
          </cell>
          <cell r="E205" t="str">
            <v>Investeringsproject</v>
          </cell>
          <cell r="F205" t="e">
            <v>#N/A</v>
          </cell>
          <cell r="G205">
            <v>1</v>
          </cell>
        </row>
        <row r="206">
          <cell r="B206">
            <v>210600</v>
          </cell>
          <cell r="D206" t="e">
            <v>#N/A</v>
          </cell>
          <cell r="E206" t="str">
            <v>Exploitatieproject</v>
          </cell>
          <cell r="F206" t="str">
            <v>Kwal. Verb.</v>
          </cell>
        </row>
        <row r="207">
          <cell r="B207">
            <v>214512</v>
          </cell>
          <cell r="D207" t="str">
            <v>380 kV</v>
          </cell>
          <cell r="E207" t="str">
            <v>Investeringsproject</v>
          </cell>
          <cell r="F207" t="str">
            <v>Cap. Uitbreiding</v>
          </cell>
        </row>
        <row r="208">
          <cell r="B208">
            <v>217370</v>
          </cell>
          <cell r="D208" t="str">
            <v>380 kV</v>
          </cell>
          <cell r="E208" t="str">
            <v>Investeringsproject</v>
          </cell>
          <cell r="F208" t="str">
            <v>Kwal. Verb.</v>
          </cell>
        </row>
        <row r="209">
          <cell r="B209">
            <v>217402</v>
          </cell>
          <cell r="D209" t="str">
            <v>380 kV</v>
          </cell>
          <cell r="E209" t="str">
            <v>Investeringsproject</v>
          </cell>
          <cell r="F209" t="str">
            <v>Cap. Uitbreiding</v>
          </cell>
        </row>
        <row r="210">
          <cell r="B210">
            <v>217441</v>
          </cell>
          <cell r="C210">
            <v>25</v>
          </cell>
          <cell r="D210" t="str">
            <v>380 kV</v>
          </cell>
          <cell r="E210" t="str">
            <v>Investeringsproject</v>
          </cell>
          <cell r="F210" t="str">
            <v>Cap. Uitbreiding</v>
          </cell>
          <cell r="G210">
            <v>25</v>
          </cell>
        </row>
        <row r="211">
          <cell r="B211">
            <v>217508</v>
          </cell>
          <cell r="C211">
            <v>81.75</v>
          </cell>
          <cell r="D211" t="str">
            <v>150 kV</v>
          </cell>
          <cell r="E211" t="str">
            <v>Investeringsproject</v>
          </cell>
          <cell r="F211" t="str">
            <v>Ren. + Verv</v>
          </cell>
          <cell r="G211">
            <v>81.75</v>
          </cell>
        </row>
        <row r="212">
          <cell r="B212">
            <v>217600</v>
          </cell>
          <cell r="D212" t="str">
            <v>150 kV</v>
          </cell>
          <cell r="E212" t="str">
            <v>Investeringsproject</v>
          </cell>
          <cell r="F212" t="str">
            <v>Cap. Uitbreiding</v>
          </cell>
        </row>
        <row r="213">
          <cell r="B213">
            <v>217925</v>
          </cell>
          <cell r="D213" t="str">
            <v>150 kV</v>
          </cell>
          <cell r="E213" t="str">
            <v>Investeringsproject</v>
          </cell>
          <cell r="F213" t="str">
            <v>Ren. + Verv</v>
          </cell>
        </row>
        <row r="214">
          <cell r="B214">
            <v>217927</v>
          </cell>
          <cell r="C214">
            <v>9</v>
          </cell>
          <cell r="D214" t="str">
            <v>150 kV</v>
          </cell>
          <cell r="E214" t="str">
            <v>Investeringsproject</v>
          </cell>
          <cell r="F214" t="str">
            <v>Ren. + Verv</v>
          </cell>
          <cell r="G214">
            <v>9</v>
          </cell>
        </row>
        <row r="215">
          <cell r="B215">
            <v>217928</v>
          </cell>
          <cell r="D215" t="str">
            <v>150 kV</v>
          </cell>
          <cell r="E215" t="str">
            <v>Investeringsproject</v>
          </cell>
          <cell r="F215" t="str">
            <v>Ren. + Verv</v>
          </cell>
        </row>
        <row r="216">
          <cell r="B216">
            <v>217940</v>
          </cell>
          <cell r="D216" t="str">
            <v>150 kV</v>
          </cell>
          <cell r="E216" t="str">
            <v>Projecten Derden</v>
          </cell>
          <cell r="F216" t="str">
            <v>Reconstructie</v>
          </cell>
        </row>
        <row r="217">
          <cell r="B217">
            <v>310001</v>
          </cell>
          <cell r="D217" t="str">
            <v>150 kV</v>
          </cell>
          <cell r="E217" t="str">
            <v>TenneXT</v>
          </cell>
          <cell r="F217" t="e">
            <v>#N/A</v>
          </cell>
        </row>
        <row r="218">
          <cell r="B218">
            <v>310002</v>
          </cell>
          <cell r="D218" t="str">
            <v>150 kV</v>
          </cell>
          <cell r="E218" t="str">
            <v>TenneXT</v>
          </cell>
          <cell r="F218" t="e">
            <v>#N/A</v>
          </cell>
        </row>
        <row r="219">
          <cell r="B219">
            <v>310003</v>
          </cell>
          <cell r="D219" t="str">
            <v>150 kV</v>
          </cell>
          <cell r="E219" t="str">
            <v>TenneXT</v>
          </cell>
          <cell r="F219" t="e">
            <v>#N/A</v>
          </cell>
        </row>
        <row r="220">
          <cell r="B220">
            <v>310005</v>
          </cell>
          <cell r="D220" t="str">
            <v>150 kV</v>
          </cell>
          <cell r="E220" t="str">
            <v>TenneXT</v>
          </cell>
          <cell r="F220" t="e">
            <v>#N/A</v>
          </cell>
        </row>
        <row r="221">
          <cell r="B221">
            <v>650000</v>
          </cell>
          <cell r="C221">
            <v>2248</v>
          </cell>
          <cell r="D221" t="str">
            <v>Overig</v>
          </cell>
          <cell r="E221" t="str">
            <v>Exploitatieproject</v>
          </cell>
          <cell r="F221">
            <v>0</v>
          </cell>
          <cell r="G221">
            <v>0</v>
          </cell>
        </row>
      </sheetData>
      <sheetData sheetId="4" refreshError="1"/>
      <sheetData sheetId="5">
        <row r="2">
          <cell r="A2">
            <v>2040</v>
          </cell>
          <cell r="B2" t="str">
            <v>Tot 31-12-2007 ONH Oost</v>
          </cell>
        </row>
        <row r="3">
          <cell r="A3">
            <v>2050</v>
          </cell>
          <cell r="B3" t="str">
            <v>Tot 31-12-2007 ONH Telematica</v>
          </cell>
        </row>
        <row r="4">
          <cell r="A4">
            <v>2150</v>
          </cell>
          <cell r="B4" t="str">
            <v>Tot 31-12-2007 Onderhoud</v>
          </cell>
        </row>
        <row r="5">
          <cell r="A5">
            <v>2170</v>
          </cell>
          <cell r="B5" t="str">
            <v>Tot 31-12-2007 Projecten</v>
          </cell>
        </row>
        <row r="6">
          <cell r="A6">
            <v>2180</v>
          </cell>
          <cell r="B6" t="str">
            <v>Tot 31-12-2007 Infra Ondersteuning</v>
          </cell>
        </row>
        <row r="7">
          <cell r="A7">
            <v>100000</v>
          </cell>
          <cell r="B7" t="str">
            <v>Raad van Bestuur</v>
          </cell>
        </row>
        <row r="8">
          <cell r="A8">
            <v>101000</v>
          </cell>
          <cell r="B8" t="str">
            <v>Secretariaat en Advies</v>
          </cell>
        </row>
        <row r="9">
          <cell r="A9">
            <v>102000</v>
          </cell>
          <cell r="B9" t="str">
            <v>Raad van Comissarissen</v>
          </cell>
        </row>
        <row r="10">
          <cell r="A10">
            <v>110000</v>
          </cell>
          <cell r="B10" t="str">
            <v>Corporate</v>
          </cell>
        </row>
        <row r="11">
          <cell r="A11">
            <v>111000</v>
          </cell>
          <cell r="B11" t="str">
            <v>Tot 1-9-2007 EnerQ (voorlopig)</v>
          </cell>
        </row>
        <row r="12">
          <cell r="A12">
            <v>112000</v>
          </cell>
          <cell r="B12" t="str">
            <v>Tot 1-9-2007 CertiQ (voorlopig)</v>
          </cell>
        </row>
        <row r="13">
          <cell r="A13">
            <v>120000</v>
          </cell>
          <cell r="B13" t="str">
            <v>Tot 31-12-2007 Markt en Regulering</v>
          </cell>
        </row>
        <row r="14">
          <cell r="A14">
            <v>130000</v>
          </cell>
          <cell r="B14" t="str">
            <v>Tot 31-12-2007 Concernzaken</v>
          </cell>
        </row>
        <row r="15">
          <cell r="A15">
            <v>131000</v>
          </cell>
          <cell r="B15" t="str">
            <v>Tot 31-12-2007 Communicatie</v>
          </cell>
        </row>
        <row r="16">
          <cell r="A16">
            <v>132000</v>
          </cell>
          <cell r="B16" t="str">
            <v>Tot 31-12-2007 Juridische Zaken</v>
          </cell>
        </row>
        <row r="17">
          <cell r="A17">
            <v>140000</v>
          </cell>
          <cell r="B17" t="str">
            <v>Tot 31-12-2007 Financien</v>
          </cell>
        </row>
        <row r="18">
          <cell r="A18">
            <v>150000</v>
          </cell>
          <cell r="B18" t="str">
            <v>Personeel en Organisatie</v>
          </cell>
        </row>
        <row r="19">
          <cell r="A19">
            <v>151000</v>
          </cell>
          <cell r="B19" t="str">
            <v>Facilitiaire zaken</v>
          </cell>
        </row>
        <row r="20">
          <cell r="A20">
            <v>151100</v>
          </cell>
          <cell r="B20" t="str">
            <v>Gebouwbeheer</v>
          </cell>
        </row>
        <row r="21">
          <cell r="A21">
            <v>151200</v>
          </cell>
          <cell r="B21" t="str">
            <v>FAZ-services</v>
          </cell>
        </row>
        <row r="22">
          <cell r="A22">
            <v>151300</v>
          </cell>
          <cell r="B22" t="str">
            <v>Documentaire informatievoorziening</v>
          </cell>
        </row>
        <row r="23">
          <cell r="A23">
            <v>151400</v>
          </cell>
          <cell r="B23" t="str">
            <v>Bedrijfsbureau</v>
          </cell>
        </row>
        <row r="24">
          <cell r="A24">
            <v>152000</v>
          </cell>
          <cell r="B24" t="str">
            <v>Ondernemingsraad</v>
          </cell>
        </row>
        <row r="25">
          <cell r="A25">
            <v>153000</v>
          </cell>
          <cell r="B25" t="str">
            <v>Mobiliteitsbureau</v>
          </cell>
        </row>
        <row r="26">
          <cell r="A26">
            <v>153100</v>
          </cell>
          <cell r="B26" t="str">
            <v>Sociaal Plan</v>
          </cell>
        </row>
        <row r="27">
          <cell r="A27">
            <v>153200</v>
          </cell>
          <cell r="B27" t="str">
            <v>Tot 30-11-2008 Stagiairs</v>
          </cell>
        </row>
        <row r="28">
          <cell r="A28">
            <v>153300</v>
          </cell>
          <cell r="B28" t="str">
            <v>Gepensioneerden</v>
          </cell>
        </row>
        <row r="29">
          <cell r="A29">
            <v>153400</v>
          </cell>
          <cell r="B29" t="str">
            <v>Suppletie/wachtgelders</v>
          </cell>
        </row>
        <row r="30">
          <cell r="A30">
            <v>160000</v>
          </cell>
          <cell r="B30" t="str">
            <v>Klant en Marktontwikkeling</v>
          </cell>
        </row>
        <row r="31">
          <cell r="A31">
            <v>200000</v>
          </cell>
          <cell r="B31" t="str">
            <v>Tot 31-12-2007 Transport en Infra</v>
          </cell>
        </row>
        <row r="32">
          <cell r="A32">
            <v>200001</v>
          </cell>
          <cell r="B32" t="str">
            <v>Financiën</v>
          </cell>
        </row>
        <row r="33">
          <cell r="A33">
            <v>210000</v>
          </cell>
          <cell r="B33" t="str">
            <v>Ownership, Business planning en Regulering</v>
          </cell>
        </row>
        <row r="34">
          <cell r="A34">
            <v>220000</v>
          </cell>
          <cell r="B34" t="str">
            <v>Inkoop</v>
          </cell>
        </row>
        <row r="35">
          <cell r="A35">
            <v>230000</v>
          </cell>
          <cell r="B35" t="str">
            <v>Treasury</v>
          </cell>
        </row>
        <row r="36">
          <cell r="A36">
            <v>231000</v>
          </cell>
          <cell r="B36" t="str">
            <v>Tot 31-12-2007 Ondersteuning Regio West</v>
          </cell>
        </row>
        <row r="37">
          <cell r="A37">
            <v>232000</v>
          </cell>
          <cell r="B37" t="str">
            <v>Tot 31-12-2007 Uitvoering Regio West</v>
          </cell>
        </row>
        <row r="38">
          <cell r="A38">
            <v>240000</v>
          </cell>
          <cell r="B38" t="str">
            <v>Control en Reporting</v>
          </cell>
        </row>
        <row r="39">
          <cell r="A39">
            <v>250000</v>
          </cell>
          <cell r="B39" t="str">
            <v>Financieel Service Centrum</v>
          </cell>
        </row>
        <row r="40">
          <cell r="A40">
            <v>260000</v>
          </cell>
          <cell r="B40" t="str">
            <v>Informatiemanagement Corporate</v>
          </cell>
        </row>
        <row r="41">
          <cell r="A41">
            <v>270000</v>
          </cell>
          <cell r="B41" t="str">
            <v>Risico- en Verzekeringsmanagement</v>
          </cell>
        </row>
        <row r="42">
          <cell r="A42">
            <v>280000</v>
          </cell>
          <cell r="B42" t="str">
            <v>Audit</v>
          </cell>
        </row>
        <row r="43">
          <cell r="A43">
            <v>290000</v>
          </cell>
          <cell r="B43" t="str">
            <v>Fiscale Zaken</v>
          </cell>
        </row>
        <row r="44">
          <cell r="A44">
            <v>300000</v>
          </cell>
          <cell r="B44" t="str">
            <v>Beveiliging en automatisering</v>
          </cell>
        </row>
        <row r="45">
          <cell r="A45">
            <v>320000</v>
          </cell>
          <cell r="B45" t="str">
            <v>Informatie en Automatisering</v>
          </cell>
        </row>
        <row r="46">
          <cell r="A46">
            <v>320100</v>
          </cell>
          <cell r="B46" t="str">
            <v>Tot 30-11-2008 Cluster beleid &amp; projecten</v>
          </cell>
        </row>
        <row r="47">
          <cell r="A47">
            <v>321000</v>
          </cell>
          <cell r="B47" t="str">
            <v>IT beheer</v>
          </cell>
        </row>
        <row r="48">
          <cell r="A48">
            <v>322000</v>
          </cell>
          <cell r="B48" t="str">
            <v>Informatievoorziening SB</v>
          </cell>
        </row>
        <row r="49">
          <cell r="A49">
            <v>323000</v>
          </cell>
          <cell r="B49" t="str">
            <v>Informatievoorziening TI, Staven en AM</v>
          </cell>
        </row>
        <row r="50">
          <cell r="A50">
            <v>400000</v>
          </cell>
          <cell r="B50" t="str">
            <v>Systeem en Besturing</v>
          </cell>
        </row>
        <row r="51">
          <cell r="A51">
            <v>410000</v>
          </cell>
          <cell r="B51" t="str">
            <v>Monitoring en Ontwikkeling</v>
          </cell>
        </row>
        <row r="52">
          <cell r="A52">
            <v>420000</v>
          </cell>
          <cell r="B52" t="str">
            <v>Tot 31-12-2008 Operationele Besturing</v>
          </cell>
        </row>
        <row r="53">
          <cell r="A53">
            <v>421000</v>
          </cell>
          <cell r="B53" t="str">
            <v>Tot 31-12-2008 Transportvoorziening</v>
          </cell>
        </row>
        <row r="54">
          <cell r="A54">
            <v>422000</v>
          </cell>
          <cell r="B54" t="str">
            <v>Tot 31-12-2008 Systeemvoorziening</v>
          </cell>
        </row>
        <row r="55">
          <cell r="A55">
            <v>423000</v>
          </cell>
          <cell r="B55" t="str">
            <v>Tot 31-12-2008 Procesondersteuning</v>
          </cell>
        </row>
        <row r="56">
          <cell r="A56">
            <v>430000</v>
          </cell>
          <cell r="B56" t="str">
            <v>Tot 31-12-2007 Informatie en Automatisering</v>
          </cell>
        </row>
        <row r="57">
          <cell r="A57">
            <v>431000</v>
          </cell>
          <cell r="B57" t="str">
            <v>Tot 31-12-2007 IT beheer</v>
          </cell>
        </row>
        <row r="58">
          <cell r="A58">
            <v>432000</v>
          </cell>
          <cell r="B58" t="str">
            <v>Tot 31-12-2007 Informatievoorziening</v>
          </cell>
        </row>
        <row r="59">
          <cell r="A59">
            <v>440000</v>
          </cell>
          <cell r="B59" t="str">
            <v>Tot 31-12-2008 Service Centrum</v>
          </cell>
        </row>
        <row r="60">
          <cell r="A60">
            <v>450000</v>
          </cell>
          <cell r="B60" t="str">
            <v>Procesondersteuning</v>
          </cell>
        </row>
        <row r="61">
          <cell r="A61">
            <v>460000</v>
          </cell>
          <cell r="B61" t="str">
            <v>Systeemvoorziening</v>
          </cell>
        </row>
        <row r="62">
          <cell r="A62">
            <v>470000</v>
          </cell>
          <cell r="B62" t="str">
            <v>Transportvoorziening</v>
          </cell>
        </row>
        <row r="63">
          <cell r="A63">
            <v>500000</v>
          </cell>
          <cell r="B63" t="str">
            <v>Asset Management</v>
          </cell>
        </row>
        <row r="64">
          <cell r="A64">
            <v>510000</v>
          </cell>
          <cell r="B64" t="str">
            <v>Risico- en Portfoliomanagement</v>
          </cell>
        </row>
        <row r="65">
          <cell r="A65">
            <v>520000</v>
          </cell>
          <cell r="B65" t="str">
            <v>Netstrategie</v>
          </cell>
        </row>
        <row r="66">
          <cell r="A66">
            <v>521000</v>
          </cell>
          <cell r="B66" t="str">
            <v>Netontwikkeling</v>
          </cell>
        </row>
        <row r="67">
          <cell r="A67">
            <v>522000</v>
          </cell>
          <cell r="B67" t="str">
            <v>Beheer en onderhoud</v>
          </cell>
        </row>
        <row r="68">
          <cell r="A68">
            <v>523000</v>
          </cell>
          <cell r="B68" t="str">
            <v>Ruimtelijke Ordening en Milieu</v>
          </cell>
        </row>
        <row r="69">
          <cell r="A69">
            <v>530000</v>
          </cell>
          <cell r="B69" t="str">
            <v>Programmamanagement</v>
          </cell>
        </row>
        <row r="70">
          <cell r="A70">
            <v>531000</v>
          </cell>
          <cell r="B70" t="str">
            <v>Vervallen 31-12-2007 SLA Management</v>
          </cell>
        </row>
        <row r="71">
          <cell r="A71">
            <v>532000</v>
          </cell>
          <cell r="B71" t="str">
            <v>Vervallen 31-12-2007 Programma- en projectontwikkeling</v>
          </cell>
        </row>
        <row r="72">
          <cell r="A72">
            <v>540000</v>
          </cell>
          <cell r="B72" t="str">
            <v>Asset Informatie Management</v>
          </cell>
        </row>
        <row r="73">
          <cell r="A73">
            <v>600000</v>
          </cell>
          <cell r="B73" t="str">
            <v>Transport en Infra</v>
          </cell>
        </row>
        <row r="74">
          <cell r="A74">
            <v>601000</v>
          </cell>
          <cell r="B74" t="str">
            <v>TI Control</v>
          </cell>
        </row>
        <row r="75">
          <cell r="A75">
            <v>602000</v>
          </cell>
          <cell r="B75" t="str">
            <v>Informatiemanagement</v>
          </cell>
        </row>
        <row r="76">
          <cell r="A76">
            <v>610000</v>
          </cell>
          <cell r="B76" t="str">
            <v>Operations</v>
          </cell>
        </row>
        <row r="77">
          <cell r="A77">
            <v>611000</v>
          </cell>
          <cell r="B77" t="str">
            <v>Telecom</v>
          </cell>
        </row>
        <row r="78">
          <cell r="A78">
            <v>620000</v>
          </cell>
          <cell r="B78" t="str">
            <v>Planologie en Grondzaken</v>
          </cell>
        </row>
        <row r="79">
          <cell r="A79">
            <v>621000</v>
          </cell>
          <cell r="B79" t="str">
            <v>Planologie</v>
          </cell>
        </row>
        <row r="80">
          <cell r="A80">
            <v>622000</v>
          </cell>
          <cell r="B80" t="str">
            <v>Grondzaken</v>
          </cell>
        </row>
        <row r="81">
          <cell r="A81">
            <v>630000</v>
          </cell>
          <cell r="B81" t="str">
            <v>Technologie</v>
          </cell>
        </row>
        <row r="82">
          <cell r="A82">
            <v>631000</v>
          </cell>
          <cell r="B82" t="str">
            <v>Technologie en Consultancy</v>
          </cell>
        </row>
        <row r="83">
          <cell r="A83">
            <v>632000</v>
          </cell>
          <cell r="B83" t="str">
            <v>Engineering</v>
          </cell>
        </row>
        <row r="84">
          <cell r="A84">
            <v>633000</v>
          </cell>
          <cell r="B84" t="str">
            <v>Technisch Documentatie Service Centrum</v>
          </cell>
        </row>
        <row r="85">
          <cell r="A85">
            <v>640000</v>
          </cell>
          <cell r="B85" t="str">
            <v>Regiomanagement</v>
          </cell>
        </row>
        <row r="86">
          <cell r="A86">
            <v>641000</v>
          </cell>
          <cell r="B86" t="str">
            <v>Regio West</v>
          </cell>
        </row>
        <row r="87">
          <cell r="A87">
            <v>641100</v>
          </cell>
          <cell r="B87" t="str">
            <v>Ondersteuning (West)</v>
          </cell>
        </row>
        <row r="88">
          <cell r="A88">
            <v>641200</v>
          </cell>
          <cell r="B88" t="str">
            <v>Uitvoering (West)</v>
          </cell>
        </row>
        <row r="89">
          <cell r="A89">
            <v>642000</v>
          </cell>
          <cell r="B89" t="str">
            <v>Regio Oost</v>
          </cell>
        </row>
        <row r="90">
          <cell r="A90">
            <v>642100</v>
          </cell>
          <cell r="B90" t="str">
            <v>Ondersteuning (Oost)</v>
          </cell>
        </row>
        <row r="91">
          <cell r="A91">
            <v>642200</v>
          </cell>
          <cell r="B91" t="str">
            <v>Uitvoering (Oost)</v>
          </cell>
        </row>
        <row r="92">
          <cell r="A92">
            <v>643000</v>
          </cell>
          <cell r="B92" t="str">
            <v>Regio Noord</v>
          </cell>
        </row>
        <row r="93">
          <cell r="A93">
            <v>643100</v>
          </cell>
          <cell r="B93" t="str">
            <v>Ondersteuning (Noord)</v>
          </cell>
        </row>
        <row r="94">
          <cell r="A94">
            <v>643200</v>
          </cell>
          <cell r="B94" t="str">
            <v>Verbindingen (Noord)</v>
          </cell>
        </row>
        <row r="95">
          <cell r="A95">
            <v>643300</v>
          </cell>
          <cell r="B95" t="str">
            <v>Ingenieursbureau (Noord)</v>
          </cell>
        </row>
        <row r="96">
          <cell r="A96">
            <v>643400</v>
          </cell>
          <cell r="B96" t="str">
            <v>Stations (Noord)</v>
          </cell>
        </row>
        <row r="97">
          <cell r="A97">
            <v>644000</v>
          </cell>
          <cell r="B97" t="str">
            <v>Regio Zuid</v>
          </cell>
        </row>
        <row r="98">
          <cell r="A98">
            <v>644100</v>
          </cell>
          <cell r="B98" t="str">
            <v>Ondersteuning (Zuid)</v>
          </cell>
        </row>
        <row r="99">
          <cell r="A99">
            <v>644200</v>
          </cell>
          <cell r="B99" t="str">
            <v>Verbindingen (Zuid)</v>
          </cell>
        </row>
        <row r="100">
          <cell r="A100">
            <v>644300</v>
          </cell>
          <cell r="B100" t="str">
            <v>Ingenieursbureau (Zuid)</v>
          </cell>
        </row>
        <row r="101">
          <cell r="A101">
            <v>644400</v>
          </cell>
          <cell r="B101" t="str">
            <v>Stations (Zuid)</v>
          </cell>
        </row>
        <row r="102">
          <cell r="A102">
            <v>650000</v>
          </cell>
          <cell r="B102" t="str">
            <v>Kwaliteit, Arbo &amp; Milieu</v>
          </cell>
        </row>
        <row r="103">
          <cell r="A103">
            <v>700000</v>
          </cell>
          <cell r="B103" t="str">
            <v>Corporate Development</v>
          </cell>
        </row>
        <row r="104">
          <cell r="A104">
            <v>710000</v>
          </cell>
          <cell r="B104" t="str">
            <v>Communicatie</v>
          </cell>
        </row>
        <row r="105">
          <cell r="A105">
            <v>720000</v>
          </cell>
          <cell r="B105" t="str">
            <v>Juridische Zaken</v>
          </cell>
        </row>
        <row r="106">
          <cell r="A106">
            <v>900000</v>
          </cell>
          <cell r="B106" t="str">
            <v>NorNed</v>
          </cell>
        </row>
        <row r="107">
          <cell r="A107">
            <v>900001</v>
          </cell>
          <cell r="B107" t="str">
            <v>BritNed</v>
          </cell>
        </row>
        <row r="108">
          <cell r="A108">
            <v>900002</v>
          </cell>
          <cell r="B108" t="str">
            <v>Randstad 380</v>
          </cell>
        </row>
        <row r="109">
          <cell r="A109">
            <v>900003</v>
          </cell>
          <cell r="B109" t="str">
            <v>Tot 31-12-2008 Exploitatie netten RNB's</v>
          </cell>
        </row>
      </sheetData>
      <sheetData sheetId="6">
        <row r="3">
          <cell r="D3">
            <v>2170</v>
          </cell>
          <cell r="E3" t="str">
            <v>TI</v>
          </cell>
        </row>
        <row r="4">
          <cell r="D4">
            <v>100000</v>
          </cell>
          <cell r="E4" t="str">
            <v>RvB</v>
          </cell>
        </row>
        <row r="5">
          <cell r="D5">
            <v>101000</v>
          </cell>
          <cell r="E5" t="str">
            <v>RvB</v>
          </cell>
        </row>
        <row r="6">
          <cell r="D6">
            <v>111000</v>
          </cell>
          <cell r="E6" t="str">
            <v>EnerQ</v>
          </cell>
        </row>
        <row r="7">
          <cell r="D7">
            <v>112000</v>
          </cell>
          <cell r="E7" t="str">
            <v>CertiQ</v>
          </cell>
        </row>
        <row r="8">
          <cell r="D8">
            <v>150000</v>
          </cell>
          <cell r="E8" t="str">
            <v>PO</v>
          </cell>
        </row>
        <row r="9">
          <cell r="D9">
            <v>151000</v>
          </cell>
          <cell r="E9" t="str">
            <v>PO FAZ</v>
          </cell>
        </row>
        <row r="10">
          <cell r="D10">
            <v>152000</v>
          </cell>
          <cell r="E10" t="str">
            <v>PO</v>
          </cell>
        </row>
        <row r="11">
          <cell r="D11">
            <v>153000</v>
          </cell>
          <cell r="E11" t="str">
            <v>PO</v>
          </cell>
        </row>
        <row r="12">
          <cell r="D12">
            <v>160000</v>
          </cell>
          <cell r="E12" t="str">
            <v>KMO</v>
          </cell>
        </row>
        <row r="13">
          <cell r="D13">
            <v>200000</v>
          </cell>
          <cell r="E13" t="str">
            <v>TI</v>
          </cell>
        </row>
        <row r="14">
          <cell r="D14">
            <v>200001</v>
          </cell>
          <cell r="E14" t="str">
            <v>FIN</v>
          </cell>
        </row>
        <row r="15">
          <cell r="D15">
            <v>210000</v>
          </cell>
          <cell r="E15" t="str">
            <v>OBR</v>
          </cell>
        </row>
        <row r="16">
          <cell r="D16">
            <v>220000</v>
          </cell>
          <cell r="E16" t="str">
            <v>Inkoop</v>
          </cell>
        </row>
        <row r="17">
          <cell r="D17">
            <v>240000</v>
          </cell>
          <cell r="E17" t="str">
            <v>FIN</v>
          </cell>
        </row>
        <row r="18">
          <cell r="D18">
            <v>250000</v>
          </cell>
          <cell r="E18" t="str">
            <v>FIN</v>
          </cell>
        </row>
        <row r="19">
          <cell r="D19">
            <v>260000</v>
          </cell>
          <cell r="E19" t="str">
            <v>IMC</v>
          </cell>
        </row>
        <row r="20">
          <cell r="D20">
            <v>320000</v>
          </cell>
          <cell r="E20" t="str">
            <v>IA</v>
          </cell>
        </row>
        <row r="21">
          <cell r="D21">
            <v>321000</v>
          </cell>
          <cell r="E21" t="str">
            <v>IA</v>
          </cell>
        </row>
        <row r="22">
          <cell r="D22">
            <v>322000</v>
          </cell>
          <cell r="E22" t="str">
            <v>IA</v>
          </cell>
        </row>
        <row r="23">
          <cell r="D23">
            <v>323000</v>
          </cell>
          <cell r="E23" t="str">
            <v>IA</v>
          </cell>
        </row>
        <row r="24">
          <cell r="D24">
            <v>400000</v>
          </cell>
          <cell r="E24" t="str">
            <v>SB</v>
          </cell>
        </row>
        <row r="25">
          <cell r="D25">
            <v>410000</v>
          </cell>
          <cell r="E25" t="str">
            <v>SB</v>
          </cell>
        </row>
        <row r="26">
          <cell r="D26">
            <v>420000</v>
          </cell>
          <cell r="E26" t="str">
            <v>SB</v>
          </cell>
        </row>
        <row r="27">
          <cell r="D27">
            <v>421000</v>
          </cell>
          <cell r="E27" t="str">
            <v>SB</v>
          </cell>
        </row>
        <row r="28">
          <cell r="D28">
            <v>422000</v>
          </cell>
          <cell r="E28" t="str">
            <v>SB</v>
          </cell>
        </row>
        <row r="29">
          <cell r="D29">
            <v>423000</v>
          </cell>
          <cell r="E29" t="str">
            <v>SB</v>
          </cell>
        </row>
        <row r="30">
          <cell r="D30">
            <v>440000</v>
          </cell>
          <cell r="E30" t="str">
            <v>SB</v>
          </cell>
        </row>
        <row r="31">
          <cell r="D31">
            <v>500000</v>
          </cell>
          <cell r="E31" t="str">
            <v>AM</v>
          </cell>
        </row>
        <row r="32">
          <cell r="D32">
            <v>510000</v>
          </cell>
          <cell r="E32" t="str">
            <v>AM</v>
          </cell>
        </row>
        <row r="33">
          <cell r="D33">
            <v>520000</v>
          </cell>
          <cell r="E33" t="str">
            <v>AM</v>
          </cell>
        </row>
        <row r="34">
          <cell r="D34">
            <v>522000</v>
          </cell>
          <cell r="E34" t="str">
            <v>AM</v>
          </cell>
        </row>
        <row r="35">
          <cell r="D35">
            <v>523000</v>
          </cell>
          <cell r="E35" t="str">
            <v>AM</v>
          </cell>
        </row>
        <row r="36">
          <cell r="D36">
            <v>530000</v>
          </cell>
          <cell r="E36" t="str">
            <v>AM</v>
          </cell>
        </row>
        <row r="37">
          <cell r="D37">
            <v>540000</v>
          </cell>
          <cell r="E37" t="str">
            <v>AM</v>
          </cell>
        </row>
        <row r="38">
          <cell r="D38">
            <v>600000</v>
          </cell>
          <cell r="E38" t="str">
            <v>TI</v>
          </cell>
        </row>
        <row r="39">
          <cell r="D39">
            <v>601000</v>
          </cell>
          <cell r="E39" t="str">
            <v>TI</v>
          </cell>
        </row>
        <row r="40">
          <cell r="D40">
            <v>602000</v>
          </cell>
          <cell r="E40" t="str">
            <v>TI</v>
          </cell>
        </row>
        <row r="41">
          <cell r="D41">
            <v>610000</v>
          </cell>
          <cell r="E41" t="str">
            <v>TI</v>
          </cell>
        </row>
        <row r="42">
          <cell r="D42">
            <v>611000</v>
          </cell>
          <cell r="E42" t="str">
            <v>TI</v>
          </cell>
        </row>
        <row r="43">
          <cell r="D43">
            <v>620000</v>
          </cell>
          <cell r="E43" t="str">
            <v>TI</v>
          </cell>
        </row>
        <row r="44">
          <cell r="D44">
            <v>621000</v>
          </cell>
          <cell r="E44" t="str">
            <v>TI</v>
          </cell>
        </row>
        <row r="45">
          <cell r="D45">
            <v>622000</v>
          </cell>
          <cell r="E45" t="str">
            <v>TI</v>
          </cell>
        </row>
        <row r="46">
          <cell r="D46">
            <v>630000</v>
          </cell>
          <cell r="E46" t="str">
            <v>TI</v>
          </cell>
        </row>
        <row r="47">
          <cell r="D47">
            <v>632000</v>
          </cell>
          <cell r="E47" t="str">
            <v>TI</v>
          </cell>
        </row>
        <row r="48">
          <cell r="D48">
            <v>633000</v>
          </cell>
          <cell r="E48" t="str">
            <v>TI</v>
          </cell>
        </row>
        <row r="49">
          <cell r="D49">
            <v>640000</v>
          </cell>
          <cell r="E49" t="str">
            <v>TI</v>
          </cell>
        </row>
        <row r="50">
          <cell r="D50">
            <v>641000</v>
          </cell>
          <cell r="E50" t="str">
            <v>TI</v>
          </cell>
        </row>
        <row r="51">
          <cell r="D51">
            <v>641100</v>
          </cell>
          <cell r="E51" t="str">
            <v>TI</v>
          </cell>
        </row>
        <row r="52">
          <cell r="D52">
            <v>641200</v>
          </cell>
          <cell r="E52" t="str">
            <v>TI</v>
          </cell>
        </row>
        <row r="53">
          <cell r="D53">
            <v>642000</v>
          </cell>
          <cell r="E53" t="str">
            <v>TI</v>
          </cell>
        </row>
        <row r="54">
          <cell r="D54">
            <v>642100</v>
          </cell>
          <cell r="E54" t="str">
            <v>TI</v>
          </cell>
        </row>
        <row r="55">
          <cell r="D55">
            <v>642200</v>
          </cell>
          <cell r="E55" t="str">
            <v>TI</v>
          </cell>
        </row>
        <row r="56">
          <cell r="D56">
            <v>643000</v>
          </cell>
          <cell r="E56" t="str">
            <v>TI</v>
          </cell>
        </row>
        <row r="57">
          <cell r="D57">
            <v>643100</v>
          </cell>
          <cell r="E57" t="str">
            <v>TI</v>
          </cell>
        </row>
        <row r="58">
          <cell r="D58">
            <v>643200</v>
          </cell>
          <cell r="E58" t="str">
            <v>TI</v>
          </cell>
        </row>
        <row r="59">
          <cell r="D59">
            <v>643300</v>
          </cell>
          <cell r="E59" t="str">
            <v>TI</v>
          </cell>
        </row>
        <row r="60">
          <cell r="D60">
            <v>643400</v>
          </cell>
          <cell r="E60" t="str">
            <v>TI</v>
          </cell>
        </row>
        <row r="61">
          <cell r="D61">
            <v>644000</v>
          </cell>
          <cell r="E61" t="str">
            <v>TI</v>
          </cell>
        </row>
        <row r="62">
          <cell r="D62">
            <v>644100</v>
          </cell>
          <cell r="E62" t="str">
            <v>TI</v>
          </cell>
        </row>
        <row r="63">
          <cell r="D63">
            <v>644200</v>
          </cell>
          <cell r="E63" t="str">
            <v>TI</v>
          </cell>
        </row>
        <row r="64">
          <cell r="D64">
            <v>644300</v>
          </cell>
          <cell r="E64" t="str">
            <v>TI</v>
          </cell>
        </row>
        <row r="65">
          <cell r="D65">
            <v>644400</v>
          </cell>
          <cell r="E65" t="str">
            <v>TI</v>
          </cell>
        </row>
        <row r="66">
          <cell r="D66">
            <v>650000</v>
          </cell>
          <cell r="E66" t="str">
            <v>TI</v>
          </cell>
        </row>
        <row r="67">
          <cell r="D67">
            <v>700000</v>
          </cell>
          <cell r="E67" t="str">
            <v>CDV</v>
          </cell>
        </row>
        <row r="68">
          <cell r="D68">
            <v>710000</v>
          </cell>
          <cell r="E68" t="str">
            <v>CDV</v>
          </cell>
        </row>
        <row r="69">
          <cell r="D69">
            <v>720000</v>
          </cell>
          <cell r="E69" t="str">
            <v>CDV</v>
          </cell>
        </row>
        <row r="70">
          <cell r="D70">
            <v>900002</v>
          </cell>
          <cell r="E70" t="str">
            <v>Randstad 380</v>
          </cell>
        </row>
      </sheetData>
      <sheetData sheetId="7" refreshError="1"/>
      <sheetData sheetId="8">
        <row r="2">
          <cell r="A2">
            <v>132207</v>
          </cell>
        </row>
        <row r="3">
          <cell r="A3">
            <v>132467</v>
          </cell>
        </row>
        <row r="4">
          <cell r="A4">
            <v>132114</v>
          </cell>
        </row>
        <row r="5">
          <cell r="A5">
            <v>132137</v>
          </cell>
        </row>
        <row r="6">
          <cell r="A6">
            <v>132061</v>
          </cell>
        </row>
        <row r="7">
          <cell r="A7">
            <v>132062</v>
          </cell>
        </row>
        <row r="8">
          <cell r="A8">
            <v>132288</v>
          </cell>
        </row>
        <row r="9">
          <cell r="A9">
            <v>132253</v>
          </cell>
        </row>
        <row r="10">
          <cell r="A10">
            <v>132788</v>
          </cell>
        </row>
        <row r="11">
          <cell r="A11">
            <v>132452</v>
          </cell>
        </row>
        <row r="12">
          <cell r="A12">
            <v>132397</v>
          </cell>
        </row>
        <row r="13">
          <cell r="A13">
            <v>132499</v>
          </cell>
        </row>
        <row r="14">
          <cell r="A14">
            <v>132085</v>
          </cell>
        </row>
        <row r="15">
          <cell r="A15">
            <v>134944</v>
          </cell>
        </row>
        <row r="16">
          <cell r="A16">
            <v>132286</v>
          </cell>
        </row>
        <row r="17">
          <cell r="A17">
            <v>132029</v>
          </cell>
        </row>
        <row r="18">
          <cell r="A18">
            <v>132339</v>
          </cell>
        </row>
        <row r="19">
          <cell r="A19">
            <v>132867</v>
          </cell>
        </row>
        <row r="20">
          <cell r="A20">
            <v>132280</v>
          </cell>
        </row>
        <row r="21">
          <cell r="A21">
            <v>132351</v>
          </cell>
        </row>
        <row r="22">
          <cell r="A22">
            <v>132270</v>
          </cell>
        </row>
        <row r="23">
          <cell r="A23">
            <v>132857</v>
          </cell>
        </row>
        <row r="24">
          <cell r="A24">
            <v>132549</v>
          </cell>
        </row>
        <row r="25">
          <cell r="A25">
            <v>132381</v>
          </cell>
        </row>
        <row r="26">
          <cell r="A26">
            <v>132059</v>
          </cell>
        </row>
        <row r="27">
          <cell r="A27">
            <v>132225</v>
          </cell>
        </row>
        <row r="28">
          <cell r="A28">
            <v>132068</v>
          </cell>
        </row>
        <row r="29">
          <cell r="A29">
            <v>132067</v>
          </cell>
        </row>
        <row r="30">
          <cell r="A30">
            <v>132044</v>
          </cell>
        </row>
        <row r="31">
          <cell r="A31">
            <v>132222</v>
          </cell>
        </row>
        <row r="32">
          <cell r="A32">
            <v>132629</v>
          </cell>
        </row>
        <row r="33">
          <cell r="A33">
            <v>132465</v>
          </cell>
        </row>
        <row r="34">
          <cell r="A34">
            <v>132811</v>
          </cell>
        </row>
        <row r="35">
          <cell r="A35">
            <v>132679</v>
          </cell>
        </row>
        <row r="36">
          <cell r="A36">
            <v>132466</v>
          </cell>
        </row>
        <row r="37">
          <cell r="A37">
            <v>132962</v>
          </cell>
        </row>
        <row r="38">
          <cell r="A38">
            <v>132937</v>
          </cell>
        </row>
        <row r="39">
          <cell r="A39">
            <v>132819</v>
          </cell>
        </row>
        <row r="40">
          <cell r="A40">
            <v>133141</v>
          </cell>
        </row>
        <row r="41">
          <cell r="A41">
            <v>132354</v>
          </cell>
        </row>
        <row r="42">
          <cell r="A42">
            <v>132890</v>
          </cell>
        </row>
        <row r="43">
          <cell r="A43">
            <v>132891</v>
          </cell>
        </row>
        <row r="44">
          <cell r="A44">
            <v>132893</v>
          </cell>
        </row>
        <row r="45">
          <cell r="A45">
            <v>132896</v>
          </cell>
        </row>
        <row r="46">
          <cell r="A46">
            <v>132790</v>
          </cell>
        </row>
        <row r="47">
          <cell r="A47">
            <v>132810</v>
          </cell>
        </row>
        <row r="48">
          <cell r="A48">
            <v>132804</v>
          </cell>
        </row>
        <row r="49">
          <cell r="A49">
            <v>132840</v>
          </cell>
        </row>
        <row r="50">
          <cell r="A50">
            <v>132976</v>
          </cell>
        </row>
        <row r="51">
          <cell r="A51">
            <v>133176</v>
          </cell>
        </row>
        <row r="52">
          <cell r="A52">
            <v>133177</v>
          </cell>
        </row>
        <row r="53">
          <cell r="A53">
            <v>133117</v>
          </cell>
        </row>
        <row r="54">
          <cell r="A54">
            <v>132650</v>
          </cell>
        </row>
        <row r="55">
          <cell r="A55">
            <v>132974</v>
          </cell>
        </row>
        <row r="56">
          <cell r="A56">
            <v>132966</v>
          </cell>
        </row>
        <row r="57">
          <cell r="A57">
            <v>132686</v>
          </cell>
        </row>
        <row r="58">
          <cell r="A58">
            <v>132118</v>
          </cell>
        </row>
        <row r="59">
          <cell r="A59">
            <v>132971</v>
          </cell>
        </row>
        <row r="60">
          <cell r="A60">
            <v>132865</v>
          </cell>
        </row>
        <row r="61">
          <cell r="A61">
            <v>133072</v>
          </cell>
        </row>
        <row r="62">
          <cell r="A62">
            <v>132873</v>
          </cell>
        </row>
        <row r="63">
          <cell r="A63">
            <v>132972</v>
          </cell>
        </row>
        <row r="64">
          <cell r="A64">
            <v>132929</v>
          </cell>
        </row>
        <row r="65">
          <cell r="A65">
            <v>132789</v>
          </cell>
        </row>
        <row r="66">
          <cell r="A66">
            <v>132758</v>
          </cell>
        </row>
        <row r="67">
          <cell r="A67">
            <v>132833</v>
          </cell>
        </row>
        <row r="68">
          <cell r="A68">
            <v>133197</v>
          </cell>
        </row>
        <row r="69">
          <cell r="A69">
            <v>133279</v>
          </cell>
        </row>
        <row r="70">
          <cell r="A70">
            <v>132605</v>
          </cell>
        </row>
        <row r="71">
          <cell r="A71">
            <v>132698</v>
          </cell>
        </row>
        <row r="72">
          <cell r="A72">
            <v>133218</v>
          </cell>
        </row>
        <row r="73">
          <cell r="A73">
            <v>132965</v>
          </cell>
        </row>
        <row r="74">
          <cell r="A74">
            <v>133107</v>
          </cell>
        </row>
        <row r="75">
          <cell r="A75">
            <v>133091</v>
          </cell>
        </row>
        <row r="76">
          <cell r="A76">
            <v>133149</v>
          </cell>
        </row>
        <row r="77">
          <cell r="A77">
            <v>133258</v>
          </cell>
        </row>
        <row r="78">
          <cell r="A78">
            <v>133259</v>
          </cell>
        </row>
        <row r="79">
          <cell r="A79">
            <v>133260</v>
          </cell>
        </row>
        <row r="80">
          <cell r="A80">
            <v>132991</v>
          </cell>
        </row>
        <row r="81">
          <cell r="A81">
            <v>133030</v>
          </cell>
        </row>
        <row r="82">
          <cell r="A82">
            <v>132760</v>
          </cell>
        </row>
        <row r="83">
          <cell r="A83">
            <v>132060</v>
          </cell>
        </row>
        <row r="84">
          <cell r="A84">
            <v>133029</v>
          </cell>
        </row>
        <row r="85">
          <cell r="A85">
            <v>133270</v>
          </cell>
        </row>
        <row r="86">
          <cell r="A86">
            <v>133363</v>
          </cell>
        </row>
        <row r="87">
          <cell r="A87">
            <v>134841</v>
          </cell>
        </row>
        <row r="88">
          <cell r="A88">
            <v>133470</v>
          </cell>
        </row>
        <row r="89">
          <cell r="A89">
            <v>132147</v>
          </cell>
        </row>
        <row r="90">
          <cell r="A90">
            <v>133122</v>
          </cell>
        </row>
        <row r="91">
          <cell r="A91">
            <v>133369</v>
          </cell>
        </row>
        <row r="92">
          <cell r="A92">
            <v>133462</v>
          </cell>
        </row>
        <row r="93">
          <cell r="A93">
            <v>133305</v>
          </cell>
        </row>
        <row r="94">
          <cell r="A94">
            <v>133398</v>
          </cell>
        </row>
        <row r="95">
          <cell r="A95">
            <v>133510</v>
          </cell>
        </row>
        <row r="96">
          <cell r="A96">
            <v>133511</v>
          </cell>
        </row>
        <row r="97">
          <cell r="A97">
            <v>133512</v>
          </cell>
        </row>
        <row r="98">
          <cell r="A98">
            <v>133187</v>
          </cell>
        </row>
        <row r="99">
          <cell r="A99">
            <v>132967</v>
          </cell>
        </row>
        <row r="100">
          <cell r="A100">
            <v>132973</v>
          </cell>
        </row>
        <row r="101">
          <cell r="A101">
            <v>133498</v>
          </cell>
        </row>
        <row r="102">
          <cell r="A102">
            <v>133513</v>
          </cell>
        </row>
        <row r="103">
          <cell r="A103">
            <v>133540</v>
          </cell>
        </row>
        <row r="104">
          <cell r="A104">
            <v>133424</v>
          </cell>
        </row>
        <row r="105">
          <cell r="A105">
            <v>133463</v>
          </cell>
        </row>
        <row r="106">
          <cell r="A106">
            <v>133105</v>
          </cell>
        </row>
        <row r="107">
          <cell r="A107">
            <v>133577</v>
          </cell>
        </row>
        <row r="108">
          <cell r="A108">
            <v>133326</v>
          </cell>
        </row>
        <row r="109">
          <cell r="A109">
            <v>133366</v>
          </cell>
        </row>
        <row r="110">
          <cell r="A110">
            <v>133368</v>
          </cell>
        </row>
        <row r="111">
          <cell r="A111">
            <v>133619</v>
          </cell>
        </row>
        <row r="112">
          <cell r="A112">
            <v>133618</v>
          </cell>
        </row>
        <row r="113">
          <cell r="A113">
            <v>133620</v>
          </cell>
        </row>
        <row r="114">
          <cell r="A114">
            <v>133544</v>
          </cell>
        </row>
        <row r="115">
          <cell r="A115">
            <v>133545</v>
          </cell>
        </row>
        <row r="116">
          <cell r="A116">
            <v>133361</v>
          </cell>
        </row>
        <row r="117">
          <cell r="A117">
            <v>133354</v>
          </cell>
        </row>
        <row r="118">
          <cell r="A118">
            <v>133262</v>
          </cell>
        </row>
        <row r="119">
          <cell r="A119">
            <v>133257</v>
          </cell>
        </row>
        <row r="120">
          <cell r="A120">
            <v>133299</v>
          </cell>
        </row>
        <row r="121">
          <cell r="A121">
            <v>133357</v>
          </cell>
        </row>
        <row r="122">
          <cell r="A122">
            <v>133630</v>
          </cell>
        </row>
        <row r="123">
          <cell r="A123">
            <v>133367</v>
          </cell>
        </row>
        <row r="124">
          <cell r="A124">
            <v>133493</v>
          </cell>
        </row>
        <row r="125">
          <cell r="A125">
            <v>133480</v>
          </cell>
        </row>
        <row r="126">
          <cell r="A126">
            <v>133441</v>
          </cell>
        </row>
        <row r="127">
          <cell r="A127">
            <v>133449</v>
          </cell>
        </row>
        <row r="128">
          <cell r="A128">
            <v>133220</v>
          </cell>
        </row>
        <row r="129">
          <cell r="A129">
            <v>133219</v>
          </cell>
        </row>
        <row r="130">
          <cell r="A130">
            <v>133479</v>
          </cell>
        </row>
        <row r="131">
          <cell r="A131">
            <v>133465</v>
          </cell>
        </row>
        <row r="132">
          <cell r="A132">
            <v>133727</v>
          </cell>
        </row>
        <row r="133">
          <cell r="A133">
            <v>133576</v>
          </cell>
        </row>
        <row r="134">
          <cell r="A134">
            <v>133537</v>
          </cell>
        </row>
        <row r="135">
          <cell r="A135">
            <v>132742</v>
          </cell>
        </row>
        <row r="136">
          <cell r="A136">
            <v>133475</v>
          </cell>
        </row>
        <row r="137">
          <cell r="A137">
            <v>133572</v>
          </cell>
        </row>
        <row r="138">
          <cell r="A138">
            <v>133682</v>
          </cell>
        </row>
        <row r="139">
          <cell r="A139">
            <v>133792</v>
          </cell>
        </row>
        <row r="140">
          <cell r="A140">
            <v>133321</v>
          </cell>
        </row>
        <row r="141">
          <cell r="A141">
            <v>133708</v>
          </cell>
        </row>
        <row r="142">
          <cell r="A142">
            <v>133869</v>
          </cell>
        </row>
        <row r="143">
          <cell r="A143">
            <v>133695</v>
          </cell>
        </row>
        <row r="144">
          <cell r="A144">
            <v>133748</v>
          </cell>
        </row>
        <row r="145">
          <cell r="A145">
            <v>133580</v>
          </cell>
        </row>
        <row r="146">
          <cell r="A146">
            <v>133677</v>
          </cell>
        </row>
        <row r="147">
          <cell r="A147">
            <v>133963</v>
          </cell>
        </row>
        <row r="148">
          <cell r="A148">
            <v>133778</v>
          </cell>
        </row>
        <row r="149">
          <cell r="A149">
            <v>134160</v>
          </cell>
        </row>
        <row r="150">
          <cell r="A150">
            <v>133935</v>
          </cell>
        </row>
        <row r="151">
          <cell r="A151">
            <v>133937</v>
          </cell>
        </row>
        <row r="152">
          <cell r="A152">
            <v>133743</v>
          </cell>
        </row>
        <row r="153">
          <cell r="A153">
            <v>133781</v>
          </cell>
        </row>
        <row r="154">
          <cell r="A154">
            <v>133787</v>
          </cell>
        </row>
        <row r="155">
          <cell r="A155">
            <v>133788</v>
          </cell>
        </row>
        <row r="156">
          <cell r="A156">
            <v>133789</v>
          </cell>
        </row>
        <row r="157">
          <cell r="A157">
            <v>133868</v>
          </cell>
        </row>
        <row r="158">
          <cell r="A158">
            <v>133964</v>
          </cell>
        </row>
        <row r="159">
          <cell r="A159">
            <v>133805</v>
          </cell>
        </row>
        <row r="160">
          <cell r="A160">
            <v>133852</v>
          </cell>
        </row>
        <row r="161">
          <cell r="A161">
            <v>133621</v>
          </cell>
        </row>
        <row r="162">
          <cell r="A162">
            <v>133791</v>
          </cell>
        </row>
        <row r="163">
          <cell r="A163">
            <v>133442</v>
          </cell>
        </row>
        <row r="164">
          <cell r="A164">
            <v>133637</v>
          </cell>
        </row>
        <row r="165">
          <cell r="A165">
            <v>133514</v>
          </cell>
        </row>
        <row r="166">
          <cell r="A166">
            <v>133870</v>
          </cell>
        </row>
        <row r="167">
          <cell r="A167">
            <v>134174</v>
          </cell>
        </row>
        <row r="168">
          <cell r="A168">
            <v>133159</v>
          </cell>
        </row>
        <row r="169">
          <cell r="A169">
            <v>134247</v>
          </cell>
        </row>
        <row r="170">
          <cell r="A170">
            <v>134221</v>
          </cell>
        </row>
        <row r="171">
          <cell r="A171">
            <v>134148</v>
          </cell>
        </row>
        <row r="172">
          <cell r="A172">
            <v>134078</v>
          </cell>
        </row>
        <row r="173">
          <cell r="A173">
            <v>133996</v>
          </cell>
        </row>
        <row r="174">
          <cell r="A174">
            <v>133938</v>
          </cell>
        </row>
        <row r="175">
          <cell r="A175">
            <v>134375</v>
          </cell>
        </row>
        <row r="176">
          <cell r="A176">
            <v>134376</v>
          </cell>
        </row>
        <row r="177">
          <cell r="A177">
            <v>134402</v>
          </cell>
        </row>
        <row r="178">
          <cell r="A178">
            <v>134403</v>
          </cell>
        </row>
        <row r="179">
          <cell r="A179">
            <v>134425</v>
          </cell>
        </row>
        <row r="180">
          <cell r="A180">
            <v>134413</v>
          </cell>
        </row>
        <row r="181">
          <cell r="A181">
            <v>134395</v>
          </cell>
        </row>
        <row r="182">
          <cell r="A182">
            <v>133689</v>
          </cell>
        </row>
        <row r="183">
          <cell r="A183">
            <v>134012</v>
          </cell>
        </row>
        <row r="184">
          <cell r="A184">
            <v>133932</v>
          </cell>
        </row>
        <row r="185">
          <cell r="A185">
            <v>134184</v>
          </cell>
        </row>
        <row r="186">
          <cell r="A186">
            <v>134224</v>
          </cell>
        </row>
        <row r="187">
          <cell r="A187">
            <v>133782</v>
          </cell>
        </row>
        <row r="188">
          <cell r="A188">
            <v>133546</v>
          </cell>
        </row>
        <row r="189">
          <cell r="A189">
            <v>133864</v>
          </cell>
        </row>
        <row r="190">
          <cell r="A190">
            <v>134207</v>
          </cell>
        </row>
        <row r="191">
          <cell r="A191">
            <v>133351</v>
          </cell>
        </row>
        <row r="192">
          <cell r="A192">
            <v>134246</v>
          </cell>
        </row>
        <row r="193">
          <cell r="A193">
            <v>134366</v>
          </cell>
        </row>
        <row r="194">
          <cell r="A194">
            <v>134377</v>
          </cell>
        </row>
        <row r="195">
          <cell r="A195">
            <v>134359</v>
          </cell>
        </row>
        <row r="196">
          <cell r="A196">
            <v>134361</v>
          </cell>
        </row>
        <row r="197">
          <cell r="A197">
            <v>134298</v>
          </cell>
        </row>
        <row r="198">
          <cell r="A198">
            <v>134393</v>
          </cell>
        </row>
        <row r="199">
          <cell r="A199">
            <v>134497</v>
          </cell>
        </row>
        <row r="200">
          <cell r="A200">
            <v>139084</v>
          </cell>
        </row>
        <row r="201">
          <cell r="A201">
            <v>134596</v>
          </cell>
        </row>
        <row r="202">
          <cell r="A202">
            <v>134200</v>
          </cell>
        </row>
        <row r="203">
          <cell r="A203">
            <v>134208</v>
          </cell>
        </row>
        <row r="204">
          <cell r="A204">
            <v>139306</v>
          </cell>
        </row>
        <row r="205">
          <cell r="A205">
            <v>134613</v>
          </cell>
        </row>
        <row r="206">
          <cell r="A206">
            <v>134288</v>
          </cell>
        </row>
        <row r="207">
          <cell r="A207">
            <v>134614</v>
          </cell>
        </row>
        <row r="208">
          <cell r="A208">
            <v>134615</v>
          </cell>
        </row>
        <row r="209">
          <cell r="A209">
            <v>134498</v>
          </cell>
        </row>
        <row r="210">
          <cell r="A210">
            <v>134499</v>
          </cell>
        </row>
        <row r="211">
          <cell r="A211">
            <v>134500</v>
          </cell>
        </row>
        <row r="212">
          <cell r="A212">
            <v>134501</v>
          </cell>
        </row>
        <row r="213">
          <cell r="A213">
            <v>134502</v>
          </cell>
        </row>
        <row r="214">
          <cell r="A214">
            <v>134426</v>
          </cell>
        </row>
        <row r="215">
          <cell r="A215">
            <v>134428</v>
          </cell>
        </row>
        <row r="216">
          <cell r="A216">
            <v>134540</v>
          </cell>
        </row>
        <row r="217">
          <cell r="A217">
            <v>134521</v>
          </cell>
        </row>
        <row r="218">
          <cell r="A218">
            <v>134609</v>
          </cell>
        </row>
        <row r="219">
          <cell r="A219">
            <v>134970</v>
          </cell>
        </row>
        <row r="220">
          <cell r="A220">
            <v>139072</v>
          </cell>
        </row>
        <row r="221">
          <cell r="A221">
            <v>139218</v>
          </cell>
        </row>
        <row r="222">
          <cell r="A222">
            <v>139323</v>
          </cell>
        </row>
        <row r="223">
          <cell r="A223">
            <v>134940</v>
          </cell>
        </row>
        <row r="224">
          <cell r="A224">
            <v>134942</v>
          </cell>
        </row>
        <row r="225">
          <cell r="A225">
            <v>134943</v>
          </cell>
        </row>
        <row r="226">
          <cell r="A226">
            <v>134952</v>
          </cell>
        </row>
        <row r="227">
          <cell r="A227">
            <v>134598</v>
          </cell>
        </row>
        <row r="228">
          <cell r="A228">
            <v>134964</v>
          </cell>
        </row>
        <row r="229">
          <cell r="A229">
            <v>134623</v>
          </cell>
        </row>
        <row r="230">
          <cell r="A230">
            <v>134853</v>
          </cell>
        </row>
        <row r="231">
          <cell r="A231">
            <v>135017</v>
          </cell>
        </row>
        <row r="232">
          <cell r="A232">
            <v>139234</v>
          </cell>
        </row>
        <row r="233">
          <cell r="A233">
            <v>139271</v>
          </cell>
        </row>
        <row r="234">
          <cell r="A234">
            <v>134965</v>
          </cell>
        </row>
        <row r="235">
          <cell r="A235">
            <v>135013</v>
          </cell>
        </row>
        <row r="236">
          <cell r="A236">
            <v>135018</v>
          </cell>
        </row>
        <row r="237">
          <cell r="A237">
            <v>134435</v>
          </cell>
        </row>
        <row r="238">
          <cell r="A238">
            <v>134479</v>
          </cell>
        </row>
        <row r="239">
          <cell r="A239">
            <v>134849</v>
          </cell>
        </row>
        <row r="240">
          <cell r="A240">
            <v>134843</v>
          </cell>
        </row>
        <row r="241">
          <cell r="A241">
            <v>133325</v>
          </cell>
        </row>
        <row r="242">
          <cell r="A242">
            <v>134218</v>
          </cell>
        </row>
        <row r="243">
          <cell r="A243">
            <v>133495</v>
          </cell>
        </row>
        <row r="244">
          <cell r="A244">
            <v>133569</v>
          </cell>
        </row>
        <row r="245">
          <cell r="A245">
            <v>133556</v>
          </cell>
        </row>
        <row r="246">
          <cell r="A246">
            <v>133712</v>
          </cell>
        </row>
        <row r="247">
          <cell r="A247">
            <v>133426</v>
          </cell>
        </row>
        <row r="248">
          <cell r="A248">
            <v>133425</v>
          </cell>
        </row>
        <row r="249">
          <cell r="A249">
            <v>132824</v>
          </cell>
        </row>
        <row r="250">
          <cell r="A250">
            <v>133066</v>
          </cell>
        </row>
        <row r="251">
          <cell r="A251">
            <v>132990</v>
          </cell>
        </row>
        <row r="252">
          <cell r="A252">
            <v>133070</v>
          </cell>
        </row>
        <row r="253">
          <cell r="A253">
            <v>132858</v>
          </cell>
        </row>
        <row r="254">
          <cell r="A254">
            <v>143359</v>
          </cell>
        </row>
        <row r="255">
          <cell r="A255">
            <v>132856</v>
          </cell>
        </row>
        <row r="256">
          <cell r="A256">
            <v>133032</v>
          </cell>
        </row>
        <row r="257">
          <cell r="A257">
            <v>139303</v>
          </cell>
        </row>
        <row r="258">
          <cell r="A258">
            <v>139658</v>
          </cell>
        </row>
        <row r="259">
          <cell r="A259">
            <v>139494</v>
          </cell>
        </row>
        <row r="260">
          <cell r="A260">
            <v>132680</v>
          </cell>
        </row>
        <row r="261">
          <cell r="A261">
            <v>133657</v>
          </cell>
        </row>
        <row r="262">
          <cell r="A262">
            <v>133822</v>
          </cell>
        </row>
        <row r="263">
          <cell r="A263">
            <v>134463</v>
          </cell>
        </row>
        <row r="264">
          <cell r="A264">
            <v>139269</v>
          </cell>
        </row>
        <row r="265">
          <cell r="A265">
            <v>139617</v>
          </cell>
        </row>
        <row r="266">
          <cell r="A266">
            <v>139633</v>
          </cell>
        </row>
        <row r="267">
          <cell r="A267">
            <v>139635</v>
          </cell>
        </row>
        <row r="268">
          <cell r="A268">
            <v>139634</v>
          </cell>
        </row>
        <row r="269">
          <cell r="A269">
            <v>139636</v>
          </cell>
        </row>
        <row r="270">
          <cell r="A270">
            <v>139244</v>
          </cell>
        </row>
        <row r="271">
          <cell r="A271">
            <v>132087</v>
          </cell>
        </row>
        <row r="272">
          <cell r="A272">
            <v>133978</v>
          </cell>
        </row>
        <row r="273">
          <cell r="A273">
            <v>139270</v>
          </cell>
        </row>
        <row r="274">
          <cell r="A274">
            <v>145765</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oud"/>
      <sheetName val="Draaitabel"/>
      <sheetName val="Data"/>
      <sheetName val="Opex"/>
      <sheetName val="KP"/>
      <sheetName val="BO"/>
      <sheetName val="EXP"/>
      <sheetName val="Config"/>
      <sheetName val="PJB"/>
      <sheetName val="Oud"/>
      <sheetName val="Lij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A2">
            <v>2008</v>
          </cell>
          <cell r="B2" t="str">
            <v>/Q1</v>
          </cell>
          <cell r="C2">
            <v>50</v>
          </cell>
          <cell r="D2" t="str">
            <v>Ca</v>
          </cell>
          <cell r="E2" t="str">
            <v>Stud.</v>
          </cell>
          <cell r="F2" t="str">
            <v>Noord</v>
          </cell>
          <cell r="G2" t="str">
            <v>DeltaN</v>
          </cell>
          <cell r="H2" t="str">
            <v>AdR</v>
          </cell>
          <cell r="J2" t="str">
            <v>DFo</v>
          </cell>
          <cell r="L2" t="str">
            <v>RaZ</v>
          </cell>
          <cell r="P2" t="str">
            <v>tarief</v>
          </cell>
        </row>
        <row r="3">
          <cell r="A3">
            <v>2009</v>
          </cell>
          <cell r="B3" t="str">
            <v>/Q2</v>
          </cell>
          <cell r="C3">
            <v>110</v>
          </cell>
          <cell r="D3" t="str">
            <v>Kw</v>
          </cell>
          <cell r="E3" t="str">
            <v>Stud+</v>
          </cell>
          <cell r="F3" t="str">
            <v>Zuid</v>
          </cell>
          <cell r="G3" t="str">
            <v>Eneco</v>
          </cell>
          <cell r="H3" t="str">
            <v>BvH</v>
          </cell>
          <cell r="J3" t="str">
            <v>HSt</v>
          </cell>
          <cell r="L3" t="str">
            <v>RaN</v>
          </cell>
          <cell r="P3" t="str">
            <v>extern</v>
          </cell>
        </row>
        <row r="4">
          <cell r="A4">
            <v>2010</v>
          </cell>
          <cell r="B4" t="str">
            <v>/Q3</v>
          </cell>
          <cell r="C4">
            <v>150</v>
          </cell>
          <cell r="D4" t="str">
            <v>RVE</v>
          </cell>
          <cell r="E4" t="str">
            <v>BO</v>
          </cell>
          <cell r="F4" t="str">
            <v>West</v>
          </cell>
          <cell r="G4" t="str">
            <v>ENN</v>
          </cell>
          <cell r="H4" t="str">
            <v>CJa</v>
          </cell>
          <cell r="J4" t="str">
            <v>JVi</v>
          </cell>
          <cell r="L4" t="str">
            <v>NW380</v>
          </cell>
          <cell r="P4" t="str">
            <v>art. 41b</v>
          </cell>
        </row>
        <row r="5">
          <cell r="A5">
            <v>2011</v>
          </cell>
          <cell r="B5" t="str">
            <v>/Q4</v>
          </cell>
          <cell r="C5">
            <v>220</v>
          </cell>
          <cell r="D5" t="str">
            <v>Aa</v>
          </cell>
          <cell r="E5" t="str">
            <v>BO+</v>
          </cell>
          <cell r="F5" t="str">
            <v>Midden</v>
          </cell>
          <cell r="G5" t="str">
            <v>ENZ</v>
          </cell>
          <cell r="H5" t="str">
            <v>FvD</v>
          </cell>
          <cell r="J5" t="str">
            <v>JSl</v>
          </cell>
          <cell r="L5" t="str">
            <v>NW220</v>
          </cell>
          <cell r="P5" t="str">
            <v>art. 31.6</v>
          </cell>
        </row>
        <row r="6">
          <cell r="A6">
            <v>2012</v>
          </cell>
          <cell r="C6">
            <v>380</v>
          </cell>
          <cell r="D6" t="str">
            <v>Re</v>
          </cell>
          <cell r="E6" t="str">
            <v>Real.</v>
          </cell>
          <cell r="F6" t="str">
            <v>NL</v>
          </cell>
          <cell r="G6" t="str">
            <v>CN</v>
          </cell>
          <cell r="H6" t="str">
            <v>ESc</v>
          </cell>
          <cell r="J6" t="str">
            <v>PvD</v>
          </cell>
          <cell r="L6" t="str">
            <v>ZW</v>
          </cell>
          <cell r="P6" t="str">
            <v>tar/ext.</v>
          </cell>
        </row>
        <row r="7">
          <cell r="A7">
            <v>2013</v>
          </cell>
          <cell r="D7" t="str">
            <v>Tc</v>
          </cell>
          <cell r="E7" t="str">
            <v>Real.+</v>
          </cell>
          <cell r="F7" t="str">
            <v>AoE</v>
          </cell>
          <cell r="G7" t="str">
            <v>TenneT</v>
          </cell>
          <cell r="H7" t="str">
            <v>EWi</v>
          </cell>
          <cell r="J7" t="str">
            <v>LRö</v>
          </cell>
          <cell r="L7" t="str">
            <v>NOPw</v>
          </cell>
          <cell r="P7" t="str">
            <v>tar/41b</v>
          </cell>
        </row>
        <row r="8">
          <cell r="A8">
            <v>2014</v>
          </cell>
          <cell r="D8" t="str">
            <v>BvS</v>
          </cell>
          <cell r="E8" t="str">
            <v>OB</v>
          </cell>
          <cell r="G8" t="str">
            <v>TZH</v>
          </cell>
          <cell r="H8" t="str">
            <v>FWe</v>
          </cell>
          <cell r="J8" t="str">
            <v>OZw</v>
          </cell>
          <cell r="L8" t="str">
            <v>NOPt</v>
          </cell>
          <cell r="P8" t="str">
            <v>speciaal</v>
          </cell>
        </row>
        <row r="9">
          <cell r="A9">
            <v>2015</v>
          </cell>
          <cell r="D9" t="str">
            <v>CaR</v>
          </cell>
          <cell r="E9" t="str">
            <v>OB+</v>
          </cell>
          <cell r="H9" t="str">
            <v>GAa</v>
          </cell>
          <cell r="J9" t="str">
            <v>RJa</v>
          </cell>
          <cell r="L9" t="str">
            <v>EEM</v>
          </cell>
          <cell r="P9" t="str">
            <v>voorz. Am</v>
          </cell>
        </row>
        <row r="10">
          <cell r="A10">
            <v>2016</v>
          </cell>
          <cell r="D10" t="str">
            <v>CaZ</v>
          </cell>
          <cell r="E10" t="str">
            <v>PL</v>
          </cell>
          <cell r="H10" t="str">
            <v>HWe</v>
          </cell>
          <cell r="J10" t="str">
            <v>HKr</v>
          </cell>
          <cell r="L10" t="str">
            <v>MVL</v>
          </cell>
        </row>
        <row r="11">
          <cell r="A11">
            <v>2017</v>
          </cell>
          <cell r="D11" t="str">
            <v>CaN</v>
          </cell>
          <cell r="E11" t="str">
            <v>PL+</v>
          </cell>
          <cell r="H11" t="str">
            <v>JJo</v>
          </cell>
          <cell r="J11" t="str">
            <v>MAb</v>
          </cell>
          <cell r="L11" t="str">
            <v>BSL</v>
          </cell>
        </row>
        <row r="12">
          <cell r="A12">
            <v>2018</v>
          </cell>
          <cell r="E12" t="str">
            <v>IF</v>
          </cell>
          <cell r="H12" t="str">
            <v>JZw</v>
          </cell>
          <cell r="J12" t="str">
            <v>BEr</v>
          </cell>
          <cell r="L12" t="str">
            <v>MD</v>
          </cell>
        </row>
        <row r="13">
          <cell r="A13">
            <v>2019</v>
          </cell>
          <cell r="E13" t="str">
            <v>HOLD</v>
          </cell>
          <cell r="H13" t="str">
            <v>KKo</v>
          </cell>
          <cell r="J13" t="str">
            <v>EMo</v>
          </cell>
          <cell r="L13" t="str">
            <v>TZH *</v>
          </cell>
        </row>
        <row r="14">
          <cell r="A14">
            <v>2020</v>
          </cell>
          <cell r="H14" t="str">
            <v>WvA</v>
          </cell>
          <cell r="J14" t="str">
            <v>ABo</v>
          </cell>
          <cell r="L14" t="str">
            <v>CN *</v>
          </cell>
        </row>
        <row r="15">
          <cell r="A15">
            <v>2021</v>
          </cell>
          <cell r="H15" t="str">
            <v>MRu</v>
          </cell>
          <cell r="J15" t="str">
            <v>TMa</v>
          </cell>
          <cell r="L15" t="str">
            <v>ENN *</v>
          </cell>
        </row>
        <row r="16">
          <cell r="A16">
            <v>2022</v>
          </cell>
          <cell r="H16" t="str">
            <v>PJa</v>
          </cell>
          <cell r="L16" t="str">
            <v>ENZ *</v>
          </cell>
        </row>
        <row r="17">
          <cell r="A17">
            <v>2023</v>
          </cell>
          <cell r="H17" t="str">
            <v>RVe</v>
          </cell>
          <cell r="L17" t="str">
            <v>RMa</v>
          </cell>
        </row>
        <row r="18">
          <cell r="A18">
            <v>2024</v>
          </cell>
          <cell r="H18" t="str">
            <v>RvO</v>
          </cell>
          <cell r="L18" t="str">
            <v>Dor</v>
          </cell>
        </row>
        <row r="19">
          <cell r="A19">
            <v>2025</v>
          </cell>
          <cell r="H19" t="str">
            <v>SMe</v>
          </cell>
          <cell r="L19" t="str">
            <v>WVb</v>
          </cell>
        </row>
        <row r="20">
          <cell r="H20" t="str">
            <v>SWo</v>
          </cell>
          <cell r="L20" t="str">
            <v>Vis</v>
          </cell>
        </row>
        <row r="21">
          <cell r="H21" t="str">
            <v>JGu</v>
          </cell>
          <cell r="L21" t="str">
            <v>CBL</v>
          </cell>
        </row>
        <row r="22">
          <cell r="H22" t="str">
            <v>PvdR</v>
          </cell>
          <cell r="L22" t="str">
            <v>MdGtb</v>
          </cell>
        </row>
        <row r="23">
          <cell r="H23" t="str">
            <v>JHS</v>
          </cell>
          <cell r="L23" t="str">
            <v>DSL</v>
          </cell>
        </row>
        <row r="24">
          <cell r="H24" t="str">
            <v>ACr</v>
          </cell>
        </row>
        <row r="25">
          <cell r="H25" t="str">
            <v>FvE</v>
          </cell>
        </row>
        <row r="26">
          <cell r="L26" t="str">
            <v>Z</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resgegevens"/>
      <sheetName val="TAR_Tab 2_Tvoorstel besch af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ers"/>
      <sheetName val=" Entrytarieven 2009"/>
      <sheetName val="Exittarieven  2009"/>
      <sheetName val=" Connectiontarieven 2009"/>
      <sheetName val="Overige tarieven 2009"/>
      <sheetName val="Uitbreidingsinvestering"/>
    </sheetNames>
    <sheetDataSet>
      <sheetData sheetId="0">
        <row r="5">
          <cell r="E5">
            <v>3.2000000000000001E-2</v>
          </cell>
        </row>
      </sheetData>
      <sheetData sheetId="1"/>
      <sheetData sheetId="2"/>
      <sheetData sheetId="3"/>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itzoekpunten"/>
      <sheetName val="Berekening"/>
      <sheetName val="Correctie ONS"/>
      <sheetName val="Resultaten"/>
      <sheetName val="Database"/>
      <sheetName val="vierkant"/>
      <sheetName val="gegevens"/>
      <sheetName val="deal"/>
      <sheetName val="inkoop"/>
    </sheetNames>
    <sheetDataSet>
      <sheetData sheetId="0" refreshError="1"/>
      <sheetData sheetId="1"/>
      <sheetData sheetId="2" refreshError="1"/>
      <sheetData sheetId="3" refreshError="1"/>
      <sheetData sheetId="4">
        <row r="13">
          <cell r="D13">
            <v>1.1000000000000001</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Adresgegevens"/>
      <sheetName val="Toelichting"/>
      <sheetName val="Toegestane Omzet"/>
      <sheetName val="Tariefvoorstel en Controle"/>
    </sheetNames>
    <sheetDataSet>
      <sheetData sheetId="0"/>
      <sheetData sheetId="1"/>
      <sheetData sheetId="2"/>
      <sheetData sheetId="3">
        <row r="1">
          <cell r="M1" t="str">
            <v>DELT</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ckpit"/>
      <sheetName val="mandje"/>
      <sheetName val="gegevens"/>
      <sheetName val="individueel"/>
      <sheetName val="fiscus"/>
      <sheetName val="Strategie"/>
      <sheetName val="MAATSTAF"/>
      <sheetName val="Blad1"/>
      <sheetName val="Cok"/>
      <sheetName val="Cok2"/>
      <sheetName val="Blad2"/>
    </sheetNames>
    <sheetDataSet>
      <sheetData sheetId="0">
        <row r="9">
          <cell r="B9">
            <v>0</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ulsheet"/>
      <sheetName val="uren specificatie 2008"/>
      <sheetName val="Lijsten"/>
    </sheetNames>
    <sheetDataSet>
      <sheetData sheetId="0" refreshError="1"/>
      <sheetData sheetId="1"/>
      <sheetData sheetId="2">
        <row r="3">
          <cell r="B3" t="str">
            <v>SB</v>
          </cell>
        </row>
        <row r="4">
          <cell r="B4" t="str">
            <v>AM</v>
          </cell>
        </row>
        <row r="5">
          <cell r="B5" t="str">
            <v>TI</v>
          </cell>
        </row>
        <row r="6">
          <cell r="B6" t="str">
            <v>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AB157"/>
  <sheetViews>
    <sheetView showGridLines="0" tabSelected="1" zoomScale="90" zoomScaleNormal="90" workbookViewId="0">
      <pane xSplit="6" ySplit="10" topLeftCell="G11" activePane="bottomRight" state="frozen"/>
      <selection activeCell="N56" sqref="N56"/>
      <selection pane="topRight" activeCell="N56" sqref="N56"/>
      <selection pane="bottomLeft" activeCell="N56" sqref="N56"/>
      <selection pane="bottomRight" activeCell="J8" sqref="J8"/>
    </sheetView>
  </sheetViews>
  <sheetFormatPr defaultColWidth="9.140625" defaultRowHeight="12.75"/>
  <cols>
    <col min="1" max="1" width="2.7109375" style="3" customWidth="1"/>
    <col min="2" max="2" width="45.7109375" style="3" customWidth="1"/>
    <col min="3" max="5" width="2.7109375" style="3" customWidth="1"/>
    <col min="6" max="6" width="25.7109375" style="3" customWidth="1"/>
    <col min="7" max="7" width="2.7109375" style="3" customWidth="1"/>
    <col min="8" max="8" width="17.28515625" style="3" bestFit="1" customWidth="1"/>
    <col min="9" max="9" width="21.7109375" style="3" bestFit="1" customWidth="1"/>
    <col min="10" max="10" width="20" style="3" bestFit="1" customWidth="1"/>
    <col min="11" max="11" width="19.7109375" style="3" customWidth="1"/>
    <col min="12" max="12" width="16.5703125" style="3" bestFit="1" customWidth="1"/>
    <col min="13" max="13" width="6.85546875" style="3" customWidth="1"/>
    <col min="14" max="14" width="17.28515625" style="3" bestFit="1" customWidth="1"/>
    <col min="15" max="15" width="21.7109375" style="3" bestFit="1" customWidth="1"/>
    <col min="16" max="16" width="20" style="3" bestFit="1" customWidth="1"/>
    <col min="17" max="17" width="17" style="3" bestFit="1" customWidth="1"/>
    <col min="18" max="18" width="16.5703125" style="3" bestFit="1" customWidth="1"/>
    <col min="19" max="19" width="7.28515625" style="3" customWidth="1"/>
    <col min="20" max="20" width="17.85546875" style="3" bestFit="1" customWidth="1"/>
    <col min="21" max="34" width="13.7109375" style="3" customWidth="1"/>
    <col min="35" max="16384" width="9.140625" style="3"/>
  </cols>
  <sheetData>
    <row r="2" spans="2:24" s="7" customFormat="1" ht="18">
      <c r="B2" s="7" t="s">
        <v>14</v>
      </c>
    </row>
    <row r="4" spans="2:24">
      <c r="B4" s="95" t="s">
        <v>15</v>
      </c>
      <c r="C4" s="2"/>
      <c r="D4" s="2"/>
      <c r="E4" s="2"/>
    </row>
    <row r="5" spans="2:24" ht="27" customHeight="1">
      <c r="B5" s="108" t="s">
        <v>16</v>
      </c>
      <c r="C5" s="109"/>
      <c r="D5" s="109"/>
      <c r="E5" s="109"/>
      <c r="F5" s="109"/>
    </row>
    <row r="6" spans="2:24">
      <c r="B6" s="1"/>
      <c r="C6" s="45"/>
      <c r="D6" s="45"/>
      <c r="E6" s="45"/>
      <c r="F6" s="45"/>
    </row>
    <row r="7" spans="2:24">
      <c r="B7" s="95" t="s">
        <v>160</v>
      </c>
      <c r="C7" s="8"/>
      <c r="D7" s="8"/>
      <c r="E7" s="91"/>
      <c r="F7" s="91"/>
    </row>
    <row r="8" spans="2:24" ht="81.75" customHeight="1">
      <c r="B8" s="106" t="s">
        <v>159</v>
      </c>
      <c r="C8" s="106"/>
      <c r="D8" s="106"/>
      <c r="E8" s="91"/>
      <c r="F8" s="91"/>
      <c r="H8" s="96" t="s">
        <v>17</v>
      </c>
      <c r="J8" s="92" t="s">
        <v>166</v>
      </c>
      <c r="K8" s="93"/>
    </row>
    <row r="9" spans="2:24">
      <c r="B9" s="4"/>
    </row>
    <row r="10" spans="2:24" s="5" customFormat="1" ht="12.75" customHeight="1">
      <c r="B10" s="5" t="s">
        <v>18</v>
      </c>
    </row>
    <row r="13" spans="2:24" s="20" customFormat="1" ht="12.75" customHeight="1">
      <c r="B13" s="20" t="s">
        <v>19</v>
      </c>
      <c r="H13" s="20" t="s">
        <v>35</v>
      </c>
      <c r="N13" s="20" t="s">
        <v>1</v>
      </c>
      <c r="T13" s="20" t="s">
        <v>157</v>
      </c>
    </row>
    <row r="14" spans="2:24" s="22" customFormat="1">
      <c r="B14" s="22" t="s">
        <v>20</v>
      </c>
      <c r="H14" s="22" t="s">
        <v>36</v>
      </c>
      <c r="I14" s="22" t="s">
        <v>37</v>
      </c>
      <c r="J14" s="22" t="s">
        <v>38</v>
      </c>
      <c r="K14" s="22" t="s">
        <v>39</v>
      </c>
      <c r="L14" s="22" t="s">
        <v>2</v>
      </c>
      <c r="N14" s="22" t="s">
        <v>36</v>
      </c>
      <c r="O14" s="22" t="s">
        <v>37</v>
      </c>
      <c r="P14" s="22" t="s">
        <v>38</v>
      </c>
      <c r="Q14" s="22" t="s">
        <v>39</v>
      </c>
      <c r="R14" s="22" t="s">
        <v>2</v>
      </c>
      <c r="T14" s="22" t="s">
        <v>36</v>
      </c>
      <c r="U14" s="22" t="s">
        <v>37</v>
      </c>
      <c r="V14" s="22" t="s">
        <v>38</v>
      </c>
      <c r="W14" s="22" t="s">
        <v>39</v>
      </c>
      <c r="X14" s="22" t="s">
        <v>2</v>
      </c>
    </row>
    <row r="15" spans="2:24" s="21" customFormat="1">
      <c r="H15" s="21" t="s">
        <v>40</v>
      </c>
      <c r="I15" s="21" t="s">
        <v>41</v>
      </c>
      <c r="J15" s="21" t="s">
        <v>42</v>
      </c>
      <c r="K15" s="21" t="s">
        <v>43</v>
      </c>
      <c r="L15" s="21" t="s">
        <v>44</v>
      </c>
      <c r="N15" s="21" t="s">
        <v>40</v>
      </c>
      <c r="O15" s="21" t="s">
        <v>41</v>
      </c>
      <c r="P15" s="21" t="s">
        <v>42</v>
      </c>
      <c r="Q15" s="21" t="s">
        <v>43</v>
      </c>
      <c r="R15" s="21" t="s">
        <v>44</v>
      </c>
      <c r="T15" s="21" t="s">
        <v>40</v>
      </c>
      <c r="U15" s="21" t="s">
        <v>41</v>
      </c>
      <c r="V15" s="21" t="s">
        <v>42</v>
      </c>
      <c r="W15" s="21" t="s">
        <v>43</v>
      </c>
      <c r="X15" s="21" t="s">
        <v>44</v>
      </c>
    </row>
    <row r="17" spans="2:24">
      <c r="B17" s="33" t="s">
        <v>21</v>
      </c>
      <c r="C17" s="33"/>
      <c r="D17" s="33"/>
      <c r="E17" s="33"/>
      <c r="F17" s="33"/>
      <c r="G17" s="33"/>
      <c r="H17" s="107">
        <f>'8. Entry and exit charges'!H93</f>
        <v>-7.3784300000000001E-3</v>
      </c>
      <c r="I17" s="107">
        <f>'8. Entry and exit charges'!I93</f>
        <v>-3.3703299999999999E-3</v>
      </c>
      <c r="J17" s="100">
        <f>'8. Entry and exit charges'!J93</f>
        <v>-1.6120900000000001E-3</v>
      </c>
      <c r="K17" s="100">
        <f>'8. Entry and exit charges'!K93</f>
        <v>-6.2719999999999996E-5</v>
      </c>
      <c r="L17" s="100">
        <f>'8. Entry and exit charges'!L93</f>
        <v>-2.6199999999999999E-6</v>
      </c>
      <c r="M17" s="101"/>
      <c r="N17" s="107">
        <f>'8. Entry and exit charges'!N93</f>
        <v>-1.84461E-3</v>
      </c>
      <c r="O17" s="107">
        <f>'8. Entry and exit charges'!O93</f>
        <v>-8.4258E-4</v>
      </c>
      <c r="P17" s="100">
        <f>'8. Entry and exit charges'!P93</f>
        <v>-4.0301999999999997E-4</v>
      </c>
      <c r="Q17" s="100">
        <f>'8. Entry and exit charges'!Q93</f>
        <v>-1.5679999999999999E-5</v>
      </c>
      <c r="R17" s="100">
        <f>'8. Entry and exit charges'!R93</f>
        <v>-6.6000000000000003E-7</v>
      </c>
      <c r="S17" s="102"/>
      <c r="T17" s="107">
        <f>'8. Entry and exit charges'!T93</f>
        <v>-5.90275E-3</v>
      </c>
      <c r="U17" s="107">
        <f>'8. Entry and exit charges'!U93</f>
        <v>-2.6962599999999998E-3</v>
      </c>
      <c r="V17" s="100">
        <f>'8. Entry and exit charges'!V93</f>
        <v>-1.2896699999999999E-3</v>
      </c>
      <c r="W17" s="100">
        <f>'8. Entry and exit charges'!W93</f>
        <v>-5.0179999999999997E-5</v>
      </c>
      <c r="X17" s="100">
        <f>'8. Entry and exit charges'!X93</f>
        <v>-2.0999999999999998E-6</v>
      </c>
    </row>
    <row r="18" spans="2:24">
      <c r="B18" s="33" t="s">
        <v>22</v>
      </c>
      <c r="C18" s="33"/>
      <c r="D18" s="33"/>
      <c r="E18" s="33"/>
      <c r="F18" s="33"/>
      <c r="G18" s="33"/>
      <c r="H18" s="107"/>
      <c r="I18" s="107"/>
      <c r="J18" s="100">
        <f>'8. Entry and exit charges'!J94</f>
        <v>-1.30156E-3</v>
      </c>
      <c r="K18" s="100">
        <f>'8. Entry and exit charges'!K94</f>
        <v>-5.6069999999999997E-5</v>
      </c>
      <c r="L18" s="100">
        <f>'8. Entry and exit charges'!L94</f>
        <v>-2.34E-6</v>
      </c>
      <c r="M18" s="101"/>
      <c r="N18" s="107"/>
      <c r="O18" s="107"/>
      <c r="P18" s="100">
        <f>'8. Entry and exit charges'!P94</f>
        <v>-3.2539E-4</v>
      </c>
      <c r="Q18" s="100">
        <f>'8. Entry and exit charges'!Q94</f>
        <v>-1.402E-5</v>
      </c>
      <c r="R18" s="100">
        <f>'8. Entry and exit charges'!R94</f>
        <v>-5.8999999999999996E-7</v>
      </c>
      <c r="S18" s="102"/>
      <c r="T18" s="107"/>
      <c r="U18" s="107"/>
      <c r="V18" s="100">
        <f>'8. Entry and exit charges'!V94</f>
        <v>-1.0412399999999999E-3</v>
      </c>
      <c r="W18" s="100">
        <f>'8. Entry and exit charges'!W94</f>
        <v>-4.4860000000000001E-5</v>
      </c>
      <c r="X18" s="100">
        <f>'8. Entry and exit charges'!X94</f>
        <v>-1.8699999999999999E-6</v>
      </c>
    </row>
    <row r="19" spans="2:24">
      <c r="B19" s="33" t="s">
        <v>23</v>
      </c>
      <c r="C19" s="33"/>
      <c r="D19" s="33"/>
      <c r="E19" s="33"/>
      <c r="F19" s="33"/>
      <c r="G19" s="33"/>
      <c r="H19" s="107"/>
      <c r="I19" s="107"/>
      <c r="J19" s="100">
        <f>'8. Entry and exit charges'!J95</f>
        <v>-1.1270500000000001E-3</v>
      </c>
      <c r="K19" s="100">
        <f>'8. Entry and exit charges'!K95</f>
        <v>-4.3829999999999999E-5</v>
      </c>
      <c r="L19" s="100">
        <f>'8. Entry and exit charges'!L95</f>
        <v>-1.8299999999999998E-6</v>
      </c>
      <c r="M19" s="101"/>
      <c r="N19" s="107"/>
      <c r="O19" s="107"/>
      <c r="P19" s="100">
        <f>'8. Entry and exit charges'!P95</f>
        <v>-2.8175999999999999E-4</v>
      </c>
      <c r="Q19" s="100">
        <f>'8. Entry and exit charges'!Q95</f>
        <v>-1.096E-5</v>
      </c>
      <c r="R19" s="100">
        <f>'8. Entry and exit charges'!R95</f>
        <v>-4.5999999999999999E-7</v>
      </c>
      <c r="S19" s="102"/>
      <c r="T19" s="107"/>
      <c r="U19" s="107"/>
      <c r="V19" s="100">
        <f>'8. Entry and exit charges'!V95</f>
        <v>-9.0163999999999999E-4</v>
      </c>
      <c r="W19" s="100">
        <f>'8. Entry and exit charges'!W95</f>
        <v>-3.506E-5</v>
      </c>
      <c r="X19" s="100">
        <f>'8. Entry and exit charges'!X95</f>
        <v>-1.4699999999999999E-6</v>
      </c>
    </row>
    <row r="20" spans="2:24">
      <c r="B20" s="33" t="s">
        <v>3</v>
      </c>
      <c r="C20" s="33"/>
      <c r="D20" s="33"/>
      <c r="E20" s="33"/>
      <c r="F20" s="33"/>
      <c r="G20" s="33"/>
      <c r="H20" s="107"/>
      <c r="I20" s="107">
        <f>'8. Entry and exit charges'!I96</f>
        <v>-1.80276E-3</v>
      </c>
      <c r="J20" s="100">
        <f>'8. Entry and exit charges'!J96</f>
        <v>-8.1324000000000001E-4</v>
      </c>
      <c r="K20" s="100">
        <f>'8. Entry and exit charges'!K96</f>
        <v>-3.269E-5</v>
      </c>
      <c r="L20" s="100">
        <f>'8. Entry and exit charges'!L96</f>
        <v>-1.3699999999999998E-6</v>
      </c>
      <c r="M20" s="101"/>
      <c r="N20" s="107"/>
      <c r="O20" s="107">
        <f>'8. Entry and exit charges'!O96</f>
        <v>-4.5069000000000001E-4</v>
      </c>
      <c r="P20" s="100">
        <f>'8. Entry and exit charges'!P96</f>
        <v>-2.0331E-4</v>
      </c>
      <c r="Q20" s="100">
        <f>'8. Entry and exit charges'!Q96</f>
        <v>-8.1699999999999997E-6</v>
      </c>
      <c r="R20" s="100">
        <f>'8. Entry and exit charges'!R96</f>
        <v>-3.4999999999999998E-7</v>
      </c>
      <c r="S20" s="102"/>
      <c r="T20" s="107"/>
      <c r="U20" s="107">
        <f>'8. Entry and exit charges'!U96</f>
        <v>-1.44221E-3</v>
      </c>
      <c r="V20" s="100">
        <f>'8. Entry and exit charges'!V96</f>
        <v>-6.5059999999999998E-4</v>
      </c>
      <c r="W20" s="100">
        <f>'8. Entry and exit charges'!W96</f>
        <v>-2.6149999999999999E-5</v>
      </c>
      <c r="X20" s="100">
        <f>'8. Entry and exit charges'!X96</f>
        <v>-1.0899999999999999E-6</v>
      </c>
    </row>
    <row r="21" spans="2:24">
      <c r="B21" s="33" t="s">
        <v>24</v>
      </c>
      <c r="C21" s="33"/>
      <c r="D21" s="33"/>
      <c r="E21" s="33"/>
      <c r="F21" s="33"/>
      <c r="G21" s="33"/>
      <c r="H21" s="107"/>
      <c r="I21" s="107"/>
      <c r="J21" s="100">
        <f>'8. Entry and exit charges'!J97</f>
        <v>-7.4447000000000001E-4</v>
      </c>
      <c r="K21" s="100">
        <f>'8. Entry and exit charges'!K97</f>
        <v>-2.8969999999999999E-5</v>
      </c>
      <c r="L21" s="100">
        <f>'8. Entry and exit charges'!L97</f>
        <v>-1.2099999999999998E-6</v>
      </c>
      <c r="M21" s="101"/>
      <c r="N21" s="107"/>
      <c r="O21" s="107"/>
      <c r="P21" s="100">
        <f>'8. Entry and exit charges'!P97</f>
        <v>-1.8611999999999999E-4</v>
      </c>
      <c r="Q21" s="100">
        <f>'8. Entry and exit charges'!Q97</f>
        <v>-7.2400000000000001E-6</v>
      </c>
      <c r="R21" s="100">
        <f>'8. Entry and exit charges'!R97</f>
        <v>-3.1E-7</v>
      </c>
      <c r="S21" s="102"/>
      <c r="T21" s="107"/>
      <c r="U21" s="107"/>
      <c r="V21" s="100">
        <f>'8. Entry and exit charges'!V97</f>
        <v>-5.9557999999999996E-4</v>
      </c>
      <c r="W21" s="100">
        <f>'8. Entry and exit charges'!W97</f>
        <v>-2.3180000000000002E-5</v>
      </c>
      <c r="X21" s="100">
        <f>'8. Entry and exit charges'!X97</f>
        <v>-9.6999999999999982E-7</v>
      </c>
    </row>
    <row r="22" spans="2:24">
      <c r="B22" s="33" t="s">
        <v>25</v>
      </c>
      <c r="C22" s="33"/>
      <c r="D22" s="33"/>
      <c r="E22" s="33"/>
      <c r="F22" s="33"/>
      <c r="G22" s="33"/>
      <c r="H22" s="107"/>
      <c r="I22" s="107"/>
      <c r="J22" s="100">
        <f>'8. Entry and exit charges'!J98</f>
        <v>-6.0493000000000005E-4</v>
      </c>
      <c r="K22" s="100">
        <f>'8. Entry and exit charges'!K98</f>
        <v>-2.4340000000000001E-5</v>
      </c>
      <c r="L22" s="100">
        <f>'8. Entry and exit charges'!L98</f>
        <v>-1.02E-6</v>
      </c>
      <c r="M22" s="101"/>
      <c r="N22" s="107"/>
      <c r="O22" s="107"/>
      <c r="P22" s="100">
        <f>'8. Entry and exit charges'!P98</f>
        <v>-1.5123E-4</v>
      </c>
      <c r="Q22" s="100">
        <f>'8. Entry and exit charges'!Q98</f>
        <v>-6.0800000000000002E-6</v>
      </c>
      <c r="R22" s="100">
        <f>'8. Entry and exit charges'!R98</f>
        <v>-2.6E-7</v>
      </c>
      <c r="S22" s="102"/>
      <c r="T22" s="107"/>
      <c r="U22" s="107"/>
      <c r="V22" s="100">
        <f>'8. Entry and exit charges'!V98</f>
        <v>-4.8393999999999998E-4</v>
      </c>
      <c r="W22" s="100">
        <f>'8. Entry and exit charges'!W98</f>
        <v>-1.9470000000000002E-5</v>
      </c>
      <c r="X22" s="100">
        <f>'8. Entry and exit charges'!X98</f>
        <v>-8.1999999999999998E-7</v>
      </c>
    </row>
    <row r="23" spans="2:24">
      <c r="B23" s="33" t="s">
        <v>26</v>
      </c>
      <c r="C23" s="33"/>
      <c r="D23" s="33"/>
      <c r="E23" s="33"/>
      <c r="F23" s="33"/>
      <c r="G23" s="33"/>
      <c r="H23" s="107"/>
      <c r="I23" s="107">
        <f>'8. Entry and exit charges'!I99</f>
        <v>-1.4622400000000001E-3</v>
      </c>
      <c r="J23" s="100">
        <f>'8. Entry and exit charges'!J99</f>
        <v>-5.9031000000000003E-4</v>
      </c>
      <c r="K23" s="100">
        <f>'8. Entry and exit charges'!K99</f>
        <v>-2.296E-5</v>
      </c>
      <c r="L23" s="100">
        <f>'8. Entry and exit charges'!L99</f>
        <v>-9.5999999999999991E-7</v>
      </c>
      <c r="M23" s="101"/>
      <c r="N23" s="107"/>
      <c r="O23" s="107">
        <f>'8. Entry and exit charges'!O99</f>
        <v>-3.6556000000000002E-4</v>
      </c>
      <c r="P23" s="100">
        <f>'8. Entry and exit charges'!P99</f>
        <v>-1.4757999999999999E-4</v>
      </c>
      <c r="Q23" s="100">
        <f>'8. Entry and exit charges'!Q99</f>
        <v>-5.7400000000000001E-6</v>
      </c>
      <c r="R23" s="100">
        <f>'8. Entry and exit charges'!R99</f>
        <v>-2.3999999999999998E-7</v>
      </c>
      <c r="S23" s="102"/>
      <c r="T23" s="107"/>
      <c r="U23" s="107">
        <f>'8. Entry and exit charges'!U99</f>
        <v>-1.16979E-3</v>
      </c>
      <c r="V23" s="100">
        <f>'8. Entry and exit charges'!V99</f>
        <v>-4.7225000000000001E-4</v>
      </c>
      <c r="W23" s="100">
        <f>'8. Entry and exit charges'!W99</f>
        <v>-1.8369999999999999E-5</v>
      </c>
      <c r="X23" s="100">
        <f>'8. Entry and exit charges'!X99</f>
        <v>-7.7000000000000004E-7</v>
      </c>
    </row>
    <row r="24" spans="2:24">
      <c r="B24" s="33" t="s">
        <v>27</v>
      </c>
      <c r="C24" s="33"/>
      <c r="D24" s="33"/>
      <c r="E24" s="33"/>
      <c r="F24" s="33"/>
      <c r="G24" s="33"/>
      <c r="H24" s="107"/>
      <c r="I24" s="107"/>
      <c r="J24" s="100">
        <f>'8. Entry and exit charges'!J100</f>
        <v>-5.6117999999999999E-4</v>
      </c>
      <c r="K24" s="100">
        <f>'8. Entry and exit charges'!K100</f>
        <v>-2.1860000000000001E-5</v>
      </c>
      <c r="L24" s="100">
        <f>'8. Entry and exit charges'!L100</f>
        <v>-9.1999999999999998E-7</v>
      </c>
      <c r="M24" s="101"/>
      <c r="N24" s="107"/>
      <c r="O24" s="107"/>
      <c r="P24" s="100">
        <f>'8. Entry and exit charges'!P100</f>
        <v>-1.4029E-4</v>
      </c>
      <c r="Q24" s="100">
        <f>'8. Entry and exit charges'!Q100</f>
        <v>-5.4700000000000001E-6</v>
      </c>
      <c r="R24" s="100">
        <f>'8. Entry and exit charges'!R100</f>
        <v>-2.3000000000000002E-7</v>
      </c>
      <c r="S24" s="102"/>
      <c r="T24" s="107"/>
      <c r="U24" s="107"/>
      <c r="V24" s="100">
        <f>'8. Entry and exit charges'!V100</f>
        <v>-4.4893999999999999E-4</v>
      </c>
      <c r="W24" s="100">
        <f>'8. Entry and exit charges'!W100</f>
        <v>-1.749E-5</v>
      </c>
      <c r="X24" s="100">
        <f>'8. Entry and exit charges'!X100</f>
        <v>-7.3E-7</v>
      </c>
    </row>
    <row r="25" spans="2:24">
      <c r="B25" s="33" t="s">
        <v>4</v>
      </c>
      <c r="C25" s="33"/>
      <c r="D25" s="33"/>
      <c r="E25" s="33"/>
      <c r="F25" s="33"/>
      <c r="G25" s="33"/>
      <c r="H25" s="107"/>
      <c r="I25" s="107"/>
      <c r="J25" s="100">
        <f>'8. Entry and exit charges'!J101</f>
        <v>-6.0311000000000002E-4</v>
      </c>
      <c r="K25" s="100">
        <f>'8. Entry and exit charges'!K101</f>
        <v>-2.427E-5</v>
      </c>
      <c r="L25" s="100">
        <f>'8. Entry and exit charges'!L101</f>
        <v>-1.02E-6</v>
      </c>
      <c r="M25" s="101"/>
      <c r="N25" s="107"/>
      <c r="O25" s="107"/>
      <c r="P25" s="100">
        <f>'8. Entry and exit charges'!P101</f>
        <v>-1.5077999999999999E-4</v>
      </c>
      <c r="Q25" s="100">
        <f>'8. Entry and exit charges'!Q101</f>
        <v>-6.0700000000000003E-6</v>
      </c>
      <c r="R25" s="100">
        <f>'8. Entry and exit charges'!R101</f>
        <v>-2.6E-7</v>
      </c>
      <c r="S25" s="102"/>
      <c r="T25" s="107"/>
      <c r="U25" s="107"/>
      <c r="V25" s="100">
        <f>'8. Entry and exit charges'!V101</f>
        <v>-4.8249000000000002E-4</v>
      </c>
      <c r="W25" s="100">
        <f>'8. Entry and exit charges'!W101</f>
        <v>-1.9409999999999999E-5</v>
      </c>
      <c r="X25" s="100">
        <f>'8. Entry and exit charges'!X101</f>
        <v>-8.0999999999999997E-7</v>
      </c>
    </row>
    <row r="26" spans="2:24">
      <c r="B26" s="33" t="s">
        <v>28</v>
      </c>
      <c r="C26" s="33"/>
      <c r="D26" s="33"/>
      <c r="E26" s="33"/>
      <c r="F26" s="33"/>
      <c r="G26" s="33"/>
      <c r="H26" s="107"/>
      <c r="I26" s="107">
        <f>'8. Entry and exit charges'!I102</f>
        <v>-2.5688099999999999E-3</v>
      </c>
      <c r="J26" s="100">
        <f>'8. Entry and exit charges'!J102</f>
        <v>-7.1533000000000002E-4</v>
      </c>
      <c r="K26" s="100">
        <f>'8. Entry and exit charges'!K102</f>
        <v>-2.7840000000000001E-5</v>
      </c>
      <c r="L26" s="100">
        <f>'8. Entry and exit charges'!L102</f>
        <v>-1.1699999999999998E-6</v>
      </c>
      <c r="M26" s="101"/>
      <c r="N26" s="107"/>
      <c r="O26" s="107">
        <f>'8. Entry and exit charges'!O102</f>
        <v>-6.422E-4</v>
      </c>
      <c r="P26" s="100">
        <f>'8. Entry and exit charges'!P102</f>
        <v>-1.7882999999999999E-4</v>
      </c>
      <c r="Q26" s="100">
        <f>'8. Entry and exit charges'!Q102</f>
        <v>-6.9600000000000003E-6</v>
      </c>
      <c r="R26" s="100">
        <f>'8. Entry and exit charges'!R102</f>
        <v>-2.9999999999999999E-7</v>
      </c>
      <c r="S26" s="102"/>
      <c r="T26" s="107"/>
      <c r="U26" s="107">
        <f>'8. Entry and exit charges'!U102</f>
        <v>-2.0550400000000002E-3</v>
      </c>
      <c r="V26" s="100">
        <f>'8. Entry and exit charges'!V102</f>
        <v>-5.7227000000000005E-4</v>
      </c>
      <c r="W26" s="100">
        <f>'8. Entry and exit charges'!W102</f>
        <v>-2.2269999999999999E-5</v>
      </c>
      <c r="X26" s="100">
        <f>'8. Entry and exit charges'!X102</f>
        <v>-9.2999999999999999E-7</v>
      </c>
    </row>
    <row r="27" spans="2:24">
      <c r="B27" s="33" t="s">
        <v>5</v>
      </c>
      <c r="C27" s="33"/>
      <c r="D27" s="33"/>
      <c r="E27" s="33"/>
      <c r="F27" s="33"/>
      <c r="G27" s="33"/>
      <c r="H27" s="107"/>
      <c r="I27" s="107"/>
      <c r="J27" s="100">
        <f>'8. Entry and exit charges'!J103</f>
        <v>-1.02793E-3</v>
      </c>
      <c r="K27" s="100">
        <f>'8. Entry and exit charges'!K103</f>
        <v>-4.1319999999999997E-5</v>
      </c>
      <c r="L27" s="100">
        <f>'8. Entry and exit charges'!L103</f>
        <v>-1.73E-6</v>
      </c>
      <c r="M27" s="101"/>
      <c r="N27" s="107"/>
      <c r="O27" s="107"/>
      <c r="P27" s="100">
        <f>'8. Entry and exit charges'!P103</f>
        <v>-2.5698000000000002E-4</v>
      </c>
      <c r="Q27" s="100">
        <f>'8. Entry and exit charges'!Q103</f>
        <v>-1.0329999999999999E-5</v>
      </c>
      <c r="R27" s="100">
        <f>'8. Entry and exit charges'!R103</f>
        <v>-4.4000000000000002E-7</v>
      </c>
      <c r="S27" s="102"/>
      <c r="T27" s="107"/>
      <c r="U27" s="107"/>
      <c r="V27" s="100">
        <f>'8. Entry and exit charges'!V103</f>
        <v>-8.2233999999999996E-4</v>
      </c>
      <c r="W27" s="100">
        <f>'8. Entry and exit charges'!W103</f>
        <v>-3.3059999999999999E-5</v>
      </c>
      <c r="X27" s="100">
        <f>'8. Entry and exit charges'!X103</f>
        <v>-1.3799999999999999E-6</v>
      </c>
    </row>
    <row r="28" spans="2:24">
      <c r="B28" s="33" t="s">
        <v>6</v>
      </c>
      <c r="C28" s="33"/>
      <c r="D28" s="33"/>
      <c r="E28" s="33"/>
      <c r="F28" s="33"/>
      <c r="G28" s="33"/>
      <c r="H28" s="107"/>
      <c r="I28" s="107"/>
      <c r="J28" s="100">
        <f>'8. Entry and exit charges'!J104</f>
        <v>-1.33855E-3</v>
      </c>
      <c r="K28" s="100">
        <f>'8. Entry and exit charges'!K104</f>
        <v>-5.2070000000000001E-5</v>
      </c>
      <c r="L28" s="100">
        <f>'8. Entry and exit charges'!L104</f>
        <v>-2.17E-6</v>
      </c>
      <c r="M28" s="101"/>
      <c r="N28" s="107"/>
      <c r="O28" s="107"/>
      <c r="P28" s="100">
        <f>'8. Entry and exit charges'!P104</f>
        <v>-3.3463999999999998E-4</v>
      </c>
      <c r="Q28" s="100">
        <f>'8. Entry and exit charges'!Q104</f>
        <v>-1.3020000000000001E-5</v>
      </c>
      <c r="R28" s="100">
        <f>'8. Entry and exit charges'!R104</f>
        <v>-5.5000000000000003E-7</v>
      </c>
      <c r="S28" s="102"/>
      <c r="T28" s="107"/>
      <c r="U28" s="107"/>
      <c r="V28" s="100">
        <f>'8. Entry and exit charges'!V104</f>
        <v>-1.07084E-3</v>
      </c>
      <c r="W28" s="100">
        <f>'8. Entry and exit charges'!W104</f>
        <v>-4.1659999999999998E-5</v>
      </c>
      <c r="X28" s="100">
        <f>'8. Entry and exit charges'!X104</f>
        <v>-1.7399999999999999E-6</v>
      </c>
    </row>
    <row r="29" spans="2:24">
      <c r="B29" s="33"/>
      <c r="C29" s="33"/>
      <c r="D29" s="33"/>
      <c r="E29" s="33"/>
      <c r="F29" s="33"/>
      <c r="G29" s="33"/>
      <c r="H29" s="33"/>
      <c r="I29" s="33"/>
      <c r="J29" s="33"/>
      <c r="K29" s="33"/>
      <c r="L29" s="70"/>
      <c r="M29" s="33"/>
      <c r="N29" s="33"/>
      <c r="O29" s="33"/>
      <c r="P29" s="33"/>
      <c r="Q29" s="33"/>
      <c r="R29" s="70"/>
    </row>
    <row r="30" spans="2:24" s="20" customFormat="1">
      <c r="B30" s="34" t="s">
        <v>29</v>
      </c>
      <c r="C30" s="34"/>
      <c r="D30" s="34"/>
      <c r="E30" s="34"/>
      <c r="F30" s="34"/>
      <c r="G30" s="34"/>
      <c r="H30" s="34" t="s">
        <v>35</v>
      </c>
      <c r="I30" s="34"/>
      <c r="J30" s="34"/>
      <c r="K30" s="34"/>
      <c r="L30" s="71"/>
      <c r="M30" s="34"/>
      <c r="N30" s="34" t="s">
        <v>1</v>
      </c>
      <c r="O30" s="34"/>
      <c r="P30" s="34"/>
      <c r="Q30" s="34"/>
      <c r="R30" s="71"/>
    </row>
    <row r="31" spans="2:24" s="22" customFormat="1">
      <c r="B31" s="35" t="s">
        <v>30</v>
      </c>
      <c r="C31" s="35"/>
      <c r="D31" s="35"/>
      <c r="E31" s="35"/>
      <c r="F31" s="35"/>
      <c r="G31" s="35"/>
      <c r="H31" s="35" t="s">
        <v>36</v>
      </c>
      <c r="I31" s="35" t="s">
        <v>37</v>
      </c>
      <c r="J31" s="35" t="s">
        <v>38</v>
      </c>
      <c r="K31" s="35" t="s">
        <v>39</v>
      </c>
      <c r="L31" s="72" t="s">
        <v>2</v>
      </c>
      <c r="M31" s="35"/>
      <c r="N31" s="35" t="s">
        <v>36</v>
      </c>
      <c r="O31" s="35" t="s">
        <v>37</v>
      </c>
      <c r="P31" s="35" t="s">
        <v>38</v>
      </c>
      <c r="Q31" s="35" t="s">
        <v>39</v>
      </c>
      <c r="R31" s="72" t="s">
        <v>2</v>
      </c>
    </row>
    <row r="32" spans="2:24" s="21" customFormat="1">
      <c r="B32" s="36"/>
      <c r="C32" s="36"/>
      <c r="D32" s="36"/>
      <c r="E32" s="36"/>
      <c r="F32" s="36"/>
      <c r="G32" s="36"/>
      <c r="H32" s="36" t="s">
        <v>40</v>
      </c>
      <c r="I32" s="36" t="s">
        <v>41</v>
      </c>
      <c r="J32" s="36" t="s">
        <v>42</v>
      </c>
      <c r="K32" s="36" t="s">
        <v>43</v>
      </c>
      <c r="L32" s="73" t="s">
        <v>44</v>
      </c>
      <c r="M32" s="36"/>
      <c r="N32" s="36" t="s">
        <v>40</v>
      </c>
      <c r="O32" s="36" t="s">
        <v>41</v>
      </c>
      <c r="P32" s="36" t="s">
        <v>42</v>
      </c>
      <c r="Q32" s="36" t="s">
        <v>43</v>
      </c>
      <c r="R32" s="73" t="s">
        <v>44</v>
      </c>
    </row>
    <row r="33" spans="2:24">
      <c r="B33" s="33"/>
      <c r="C33" s="33"/>
      <c r="D33" s="33"/>
      <c r="E33" s="33"/>
      <c r="F33" s="33"/>
      <c r="G33" s="33"/>
      <c r="H33" s="33"/>
      <c r="I33" s="33"/>
      <c r="J33" s="33"/>
      <c r="K33" s="33"/>
      <c r="L33" s="70"/>
      <c r="M33" s="33"/>
      <c r="N33" s="33"/>
      <c r="O33" s="33"/>
      <c r="P33" s="33"/>
      <c r="Q33" s="33"/>
      <c r="R33" s="70"/>
    </row>
    <row r="34" spans="2:24">
      <c r="B34" s="33" t="s">
        <v>21</v>
      </c>
      <c r="C34" s="33"/>
      <c r="D34" s="33"/>
      <c r="E34" s="33"/>
      <c r="F34" s="33"/>
      <c r="G34" s="33"/>
      <c r="H34" s="107">
        <f>'8. Entry and exit charges'!H111</f>
        <v>-6.4509399999999996E-3</v>
      </c>
      <c r="I34" s="107">
        <f>'8. Entry and exit charges'!I111</f>
        <v>-2.9466700000000002E-3</v>
      </c>
      <c r="J34" s="100">
        <f>'8. Entry and exit charges'!J111</f>
        <v>-1.4094400000000001E-3</v>
      </c>
      <c r="K34" s="100">
        <f>'8. Entry and exit charges'!K111</f>
        <v>-5.4839999999999997E-5</v>
      </c>
      <c r="L34" s="100">
        <f>'8. Entry and exit charges'!L111</f>
        <v>-2.2900000000000001E-6</v>
      </c>
      <c r="M34" s="101"/>
      <c r="N34" s="107">
        <f>'8. Entry and exit charges'!N111</f>
        <v>-1.6127400000000001E-3</v>
      </c>
      <c r="O34" s="107">
        <f>'8. Entry and exit charges'!O111</f>
        <v>-7.3667000000000003E-4</v>
      </c>
      <c r="P34" s="100">
        <f>'8. Entry and exit charges'!P111</f>
        <v>-3.5236000000000002E-4</v>
      </c>
      <c r="Q34" s="100">
        <f>'8. Entry and exit charges'!Q111</f>
        <v>-1.3709999999999999E-5</v>
      </c>
      <c r="R34" s="100">
        <f>'8. Entry and exit charges'!R111</f>
        <v>-5.8000000000000006E-7</v>
      </c>
      <c r="S34" s="102"/>
    </row>
    <row r="35" spans="2:24">
      <c r="B35" s="33" t="s">
        <v>22</v>
      </c>
      <c r="C35" s="33"/>
      <c r="D35" s="33"/>
      <c r="E35" s="33"/>
      <c r="F35" s="33"/>
      <c r="G35" s="33"/>
      <c r="H35" s="107"/>
      <c r="I35" s="107"/>
      <c r="J35" s="100">
        <f>'8. Entry and exit charges'!J112</f>
        <v>-1.13795E-3</v>
      </c>
      <c r="K35" s="100">
        <f>'8. Entry and exit charges'!K112</f>
        <v>-4.9020000000000002E-5</v>
      </c>
      <c r="L35" s="100">
        <f>'8. Entry and exit charges'!L112</f>
        <v>-2.0499999999999999E-6</v>
      </c>
      <c r="M35" s="101"/>
      <c r="N35" s="107"/>
      <c r="O35" s="107"/>
      <c r="P35" s="100">
        <f>'8. Entry and exit charges'!P112</f>
        <v>-2.8448999999999998E-4</v>
      </c>
      <c r="Q35" s="100">
        <f>'8. Entry and exit charges'!Q112</f>
        <v>-1.226E-5</v>
      </c>
      <c r="R35" s="100">
        <f>'8. Entry and exit charges'!R112</f>
        <v>-5.2E-7</v>
      </c>
      <c r="S35" s="102"/>
    </row>
    <row r="36" spans="2:24">
      <c r="B36" s="33" t="s">
        <v>23</v>
      </c>
      <c r="C36" s="33"/>
      <c r="D36" s="33"/>
      <c r="E36" s="33"/>
      <c r="F36" s="33"/>
      <c r="G36" s="33"/>
      <c r="H36" s="107"/>
      <c r="I36" s="107"/>
      <c r="J36" s="100">
        <f>'8. Entry and exit charges'!J113</f>
        <v>-9.8537999999999989E-4</v>
      </c>
      <c r="K36" s="100">
        <f>'8. Entry and exit charges'!K113</f>
        <v>-3.8319999999999999E-5</v>
      </c>
      <c r="L36" s="100">
        <f>'8. Entry and exit charges'!L113</f>
        <v>-1.5999999999999999E-6</v>
      </c>
      <c r="M36" s="101"/>
      <c r="N36" s="107"/>
      <c r="O36" s="107"/>
      <c r="P36" s="100">
        <f>'8. Entry and exit charges'!P113</f>
        <v>-2.4634E-4</v>
      </c>
      <c r="Q36" s="100">
        <f>'8. Entry and exit charges'!Q113</f>
        <v>-9.5799999999999998E-6</v>
      </c>
      <c r="R36" s="100">
        <f>'8. Entry and exit charges'!R113</f>
        <v>-4.0000000000000003E-7</v>
      </c>
      <c r="S36" s="102"/>
    </row>
    <row r="37" spans="2:24">
      <c r="B37" s="33" t="s">
        <v>3</v>
      </c>
      <c r="C37" s="33"/>
      <c r="D37" s="33"/>
      <c r="E37" s="33"/>
      <c r="F37" s="33"/>
      <c r="G37" s="33"/>
      <c r="H37" s="107"/>
      <c r="I37" s="107">
        <f>'8. Entry and exit charges'!I114</f>
        <v>-1.5761499999999999E-3</v>
      </c>
      <c r="J37" s="100">
        <f>'8. Entry and exit charges'!J114</f>
        <v>-7.1102000000000003E-4</v>
      </c>
      <c r="K37" s="100">
        <f>'8. Entry and exit charges'!K114</f>
        <v>-2.8580000000000001E-5</v>
      </c>
      <c r="L37" s="100">
        <f>'8. Entry and exit charges'!L114</f>
        <v>-1.1999999999999999E-6</v>
      </c>
      <c r="M37" s="101"/>
      <c r="N37" s="107"/>
      <c r="O37" s="107">
        <f>'8. Entry and exit charges'!O114</f>
        <v>-3.9404000000000002E-4</v>
      </c>
      <c r="P37" s="100">
        <f>'8. Entry and exit charges'!P114</f>
        <v>-1.7775000000000001E-4</v>
      </c>
      <c r="Q37" s="100">
        <f>'8. Entry and exit charges'!Q114</f>
        <v>-7.1400000000000002E-6</v>
      </c>
      <c r="R37" s="100">
        <f>'8. Entry and exit charges'!R114</f>
        <v>-2.9999999999999999E-7</v>
      </c>
      <c r="S37" s="102"/>
    </row>
    <row r="38" spans="2:24">
      <c r="B38" s="33" t="s">
        <v>24</v>
      </c>
      <c r="C38" s="33"/>
      <c r="D38" s="33"/>
      <c r="E38" s="33"/>
      <c r="F38" s="33"/>
      <c r="G38" s="33"/>
      <c r="H38" s="107"/>
      <c r="I38" s="107"/>
      <c r="J38" s="100">
        <f>'8. Entry and exit charges'!J115</f>
        <v>-6.5089E-4</v>
      </c>
      <c r="K38" s="100">
        <f>'8. Entry and exit charges'!K115</f>
        <v>-2.533E-5</v>
      </c>
      <c r="L38" s="100">
        <f>'8. Entry and exit charges'!L115</f>
        <v>-1.0599999999999998E-6</v>
      </c>
      <c r="M38" s="101"/>
      <c r="N38" s="107"/>
      <c r="O38" s="107"/>
      <c r="P38" s="100">
        <f>'8. Entry and exit charges'!P115</f>
        <v>-1.6271999999999999E-4</v>
      </c>
      <c r="Q38" s="100">
        <f>'8. Entry and exit charges'!Q115</f>
        <v>-6.3300000000000004E-6</v>
      </c>
      <c r="R38" s="100">
        <f>'8. Entry and exit charges'!R115</f>
        <v>-2.7000000000000001E-7</v>
      </c>
      <c r="S38" s="102"/>
    </row>
    <row r="39" spans="2:24">
      <c r="B39" s="33" t="s">
        <v>25</v>
      </c>
      <c r="C39" s="33"/>
      <c r="D39" s="33"/>
      <c r="E39" s="33"/>
      <c r="F39" s="33"/>
      <c r="G39" s="33"/>
      <c r="H39" s="107"/>
      <c r="I39" s="107"/>
      <c r="J39" s="100">
        <f>'8. Entry and exit charges'!J116</f>
        <v>-5.2888999999999996E-4</v>
      </c>
      <c r="K39" s="100">
        <f>'8. Entry and exit charges'!K116</f>
        <v>-2.128E-5</v>
      </c>
      <c r="L39" s="100">
        <f>'8. Entry and exit charges'!L116</f>
        <v>-8.9000000000000006E-7</v>
      </c>
      <c r="M39" s="101"/>
      <c r="N39" s="107"/>
      <c r="O39" s="107"/>
      <c r="P39" s="100">
        <f>'8. Entry and exit charges'!P116</f>
        <v>-1.3222E-4</v>
      </c>
      <c r="Q39" s="100">
        <f>'8. Entry and exit charges'!Q116</f>
        <v>-5.3199999999999999E-6</v>
      </c>
      <c r="R39" s="100">
        <f>'8. Entry and exit charges'!R116</f>
        <v>-2.3000000000000002E-7</v>
      </c>
      <c r="S39" s="102"/>
    </row>
    <row r="40" spans="2:24">
      <c r="B40" s="33" t="s">
        <v>26</v>
      </c>
      <c r="C40" s="33"/>
      <c r="D40" s="33"/>
      <c r="E40" s="33"/>
      <c r="F40" s="33"/>
      <c r="G40" s="33"/>
      <c r="H40" s="107"/>
      <c r="I40" s="107">
        <f>'8. Entry and exit charges'!I117</f>
        <v>-1.27844E-3</v>
      </c>
      <c r="J40" s="100">
        <f>'8. Entry and exit charges'!J117</f>
        <v>-5.1610999999999996E-4</v>
      </c>
      <c r="K40" s="100">
        <f>'8. Entry and exit charges'!K117</f>
        <v>-2.0069999999999999E-5</v>
      </c>
      <c r="L40" s="100">
        <f>'8. Entry and exit charges'!L117</f>
        <v>-8.4E-7</v>
      </c>
      <c r="M40" s="101"/>
      <c r="N40" s="107"/>
      <c r="O40" s="107">
        <f>'8. Entry and exit charges'!O117</f>
        <v>-3.1961000000000001E-4</v>
      </c>
      <c r="P40" s="100">
        <f>'8. Entry and exit charges'!P117</f>
        <v>-1.2903E-4</v>
      </c>
      <c r="Q40" s="100">
        <f>'8. Entry and exit charges'!Q117</f>
        <v>-5.0200000000000002E-6</v>
      </c>
      <c r="R40" s="100">
        <f>'8. Entry and exit charges'!R117</f>
        <v>-2.1E-7</v>
      </c>
      <c r="S40" s="102"/>
    </row>
    <row r="41" spans="2:24">
      <c r="B41" s="33" t="s">
        <v>27</v>
      </c>
      <c r="C41" s="33"/>
      <c r="D41" s="33"/>
      <c r="E41" s="33"/>
      <c r="F41" s="33"/>
      <c r="G41" s="33"/>
      <c r="H41" s="107"/>
      <c r="I41" s="107"/>
      <c r="J41" s="100">
        <f>'8. Entry and exit charges'!J118</f>
        <v>-4.9063000000000004E-4</v>
      </c>
      <c r="K41" s="100">
        <f>'8. Entry and exit charges'!K118</f>
        <v>-1.9110000000000002E-5</v>
      </c>
      <c r="L41" s="100">
        <f>'8. Entry and exit charges'!L118</f>
        <v>-7.9999999999999996E-7</v>
      </c>
      <c r="M41" s="101"/>
      <c r="N41" s="107"/>
      <c r="O41" s="107"/>
      <c r="P41" s="100">
        <f>'8. Entry and exit charges'!P118</f>
        <v>-1.2265999999999999E-4</v>
      </c>
      <c r="Q41" s="100">
        <f>'8. Entry and exit charges'!Q118</f>
        <v>-4.78E-6</v>
      </c>
      <c r="R41" s="100">
        <f>'8. Entry and exit charges'!R118</f>
        <v>-2.0000000000000002E-7</v>
      </c>
      <c r="S41" s="102"/>
    </row>
    <row r="42" spans="2:24">
      <c r="B42" s="33" t="s">
        <v>4</v>
      </c>
      <c r="C42" s="33"/>
      <c r="D42" s="33"/>
      <c r="E42" s="33"/>
      <c r="F42" s="33"/>
      <c r="G42" s="33"/>
      <c r="H42" s="107"/>
      <c r="I42" s="107"/>
      <c r="J42" s="100">
        <f>'8. Entry and exit charges'!J119</f>
        <v>-5.2729999999999997E-4</v>
      </c>
      <c r="K42" s="100">
        <f>'8. Entry and exit charges'!K119</f>
        <v>-2.122E-5</v>
      </c>
      <c r="L42" s="100">
        <f>'8. Entry and exit charges'!L119</f>
        <v>-8.9000000000000006E-7</v>
      </c>
      <c r="M42" s="101"/>
      <c r="N42" s="107"/>
      <c r="O42" s="107"/>
      <c r="P42" s="100">
        <f>'8. Entry and exit charges'!P119</f>
        <v>-1.3181999999999999E-4</v>
      </c>
      <c r="Q42" s="100">
        <f>'8. Entry and exit charges'!Q119</f>
        <v>-5.3000000000000001E-6</v>
      </c>
      <c r="R42" s="100">
        <f>'8. Entry and exit charges'!R119</f>
        <v>-2.3000000000000002E-7</v>
      </c>
      <c r="S42" s="102"/>
    </row>
    <row r="43" spans="2:24">
      <c r="B43" s="33" t="s">
        <v>28</v>
      </c>
      <c r="C43" s="33"/>
      <c r="D43" s="33"/>
      <c r="E43" s="33"/>
      <c r="F43" s="33"/>
      <c r="G43" s="33"/>
      <c r="H43" s="107"/>
      <c r="I43" s="107">
        <f>'8. Entry and exit charges'!I120</f>
        <v>-2.2458999999999999E-3</v>
      </c>
      <c r="J43" s="100">
        <f>'8. Entry and exit charges'!J120</f>
        <v>-6.2540999999999996E-4</v>
      </c>
      <c r="K43" s="100">
        <f>'8. Entry and exit charges'!K120</f>
        <v>-2.4340000000000001E-5</v>
      </c>
      <c r="L43" s="100">
        <f>'8. Entry and exit charges'!L120</f>
        <v>-1.02E-6</v>
      </c>
      <c r="M43" s="101"/>
      <c r="N43" s="107"/>
      <c r="O43" s="107">
        <f>'8. Entry and exit charges'!O120</f>
        <v>-5.6148000000000005E-4</v>
      </c>
      <c r="P43" s="100">
        <f>'8. Entry and exit charges'!P120</f>
        <v>-1.5635000000000001E-4</v>
      </c>
      <c r="Q43" s="100">
        <f>'8. Entry and exit charges'!Q120</f>
        <v>-6.0900000000000001E-6</v>
      </c>
      <c r="R43" s="100">
        <f>'8. Entry and exit charges'!R120</f>
        <v>-2.6E-7</v>
      </c>
      <c r="S43" s="102"/>
    </row>
    <row r="44" spans="2:24">
      <c r="B44" s="33" t="s">
        <v>5</v>
      </c>
      <c r="C44" s="33"/>
      <c r="D44" s="33"/>
      <c r="E44" s="33"/>
      <c r="F44" s="33"/>
      <c r="G44" s="33"/>
      <c r="H44" s="107"/>
      <c r="I44" s="107"/>
      <c r="J44" s="100">
        <f>'8. Entry and exit charges'!J121</f>
        <v>-8.9871000000000005E-4</v>
      </c>
      <c r="K44" s="100">
        <f>'8. Entry and exit charges'!K121</f>
        <v>-3.6130000000000001E-5</v>
      </c>
      <c r="L44" s="100">
        <f>'8. Entry and exit charges'!L121</f>
        <v>-1.5099999999999999E-6</v>
      </c>
      <c r="M44" s="101"/>
      <c r="N44" s="107"/>
      <c r="O44" s="107"/>
      <c r="P44" s="100">
        <f>'8. Entry and exit charges'!P121</f>
        <v>-2.2468E-4</v>
      </c>
      <c r="Q44" s="100">
        <f>'8. Entry and exit charges'!Q121</f>
        <v>-9.0299999999999999E-6</v>
      </c>
      <c r="R44" s="100">
        <f>'8. Entry and exit charges'!R121</f>
        <v>-3.8000000000000001E-7</v>
      </c>
      <c r="S44" s="102"/>
    </row>
    <row r="45" spans="2:24">
      <c r="B45" s="33" t="s">
        <v>6</v>
      </c>
      <c r="C45" s="33"/>
      <c r="D45" s="33"/>
      <c r="E45" s="33"/>
      <c r="F45" s="33"/>
      <c r="G45" s="33"/>
      <c r="H45" s="107"/>
      <c r="I45" s="107"/>
      <c r="J45" s="100">
        <f>'8. Entry and exit charges'!J122</f>
        <v>-1.17029E-3</v>
      </c>
      <c r="K45" s="100">
        <f>'8. Entry and exit charges'!K122</f>
        <v>-4.5529999999999999E-5</v>
      </c>
      <c r="L45" s="100">
        <f>'8. Entry and exit charges'!L122</f>
        <v>-1.8999999999999998E-6</v>
      </c>
      <c r="M45" s="101"/>
      <c r="N45" s="107"/>
      <c r="O45" s="107"/>
      <c r="P45" s="100">
        <f>'8. Entry and exit charges'!P122</f>
        <v>-2.9257000000000003E-4</v>
      </c>
      <c r="Q45" s="100">
        <f>'8. Entry and exit charges'!Q122</f>
        <v>-1.1379999999999999E-5</v>
      </c>
      <c r="R45" s="100">
        <f>'8. Entry and exit charges'!R122</f>
        <v>-4.7999999999999996E-7</v>
      </c>
      <c r="S45" s="102"/>
    </row>
    <row r="46" spans="2:24">
      <c r="H46" s="53"/>
      <c r="I46" s="57"/>
      <c r="J46" s="58"/>
      <c r="K46" s="58"/>
      <c r="L46" s="74"/>
      <c r="N46" s="53"/>
      <c r="O46" s="57"/>
      <c r="P46" s="58"/>
      <c r="Q46" s="58"/>
      <c r="R46" s="75"/>
    </row>
    <row r="47" spans="2:24" s="20" customFormat="1">
      <c r="B47" s="52" t="s">
        <v>31</v>
      </c>
      <c r="H47" s="20" t="s">
        <v>35</v>
      </c>
      <c r="N47" s="20" t="s">
        <v>1</v>
      </c>
      <c r="T47" s="20" t="s">
        <v>45</v>
      </c>
    </row>
    <row r="48" spans="2:24" s="22" customFormat="1">
      <c r="B48" s="22" t="s">
        <v>32</v>
      </c>
      <c r="H48" s="22" t="s">
        <v>36</v>
      </c>
      <c r="I48" s="22" t="s">
        <v>37</v>
      </c>
      <c r="J48" s="22" t="s">
        <v>38</v>
      </c>
      <c r="K48" s="22" t="s">
        <v>39</v>
      </c>
      <c r="L48" s="22" t="s">
        <v>2</v>
      </c>
      <c r="N48" s="22" t="s">
        <v>36</v>
      </c>
      <c r="O48" s="22" t="s">
        <v>37</v>
      </c>
      <c r="P48" s="22" t="s">
        <v>38</v>
      </c>
      <c r="Q48" s="22" t="s">
        <v>39</v>
      </c>
      <c r="R48" s="22" t="s">
        <v>2</v>
      </c>
      <c r="T48" s="22" t="s">
        <v>36</v>
      </c>
      <c r="U48" s="22" t="s">
        <v>37</v>
      </c>
      <c r="V48" s="22" t="s">
        <v>38</v>
      </c>
      <c r="W48" s="22" t="s">
        <v>39</v>
      </c>
      <c r="X48" s="22" t="s">
        <v>2</v>
      </c>
    </row>
    <row r="49" spans="2:28" s="21" customFormat="1">
      <c r="H49" s="21" t="s">
        <v>40</v>
      </c>
      <c r="I49" s="21" t="s">
        <v>41</v>
      </c>
      <c r="J49" s="21" t="s">
        <v>42</v>
      </c>
      <c r="K49" s="21" t="s">
        <v>43</v>
      </c>
      <c r="L49" s="21" t="s">
        <v>44</v>
      </c>
      <c r="N49" s="21" t="s">
        <v>40</v>
      </c>
      <c r="O49" s="21" t="s">
        <v>41</v>
      </c>
      <c r="P49" s="21" t="s">
        <v>42</v>
      </c>
      <c r="Q49" s="21" t="s">
        <v>43</v>
      </c>
      <c r="R49" s="21" t="s">
        <v>44</v>
      </c>
      <c r="T49" s="21" t="s">
        <v>40</v>
      </c>
      <c r="U49" s="21" t="s">
        <v>41</v>
      </c>
      <c r="V49" s="21" t="s">
        <v>42</v>
      </c>
      <c r="W49" s="21" t="s">
        <v>43</v>
      </c>
      <c r="X49" s="21" t="s">
        <v>44</v>
      </c>
    </row>
    <row r="50" spans="2:28">
      <c r="J50" s="38"/>
      <c r="L50" s="65"/>
      <c r="R50" s="76"/>
    </row>
    <row r="51" spans="2:28">
      <c r="B51" s="3" t="s">
        <v>21</v>
      </c>
      <c r="H51" s="107">
        <f>'8. Entry and exit charges'!H129</f>
        <v>-7.3776900000000001E-3</v>
      </c>
      <c r="I51" s="107">
        <f>'8. Entry and exit charges'!I129</f>
        <v>-3.3699899999999998E-3</v>
      </c>
      <c r="J51" s="100">
        <f>'8. Entry and exit charges'!J129</f>
        <v>-1.61192E-3</v>
      </c>
      <c r="K51" s="100">
        <f>'8. Entry and exit charges'!K129</f>
        <v>-6.2719999999999996E-5</v>
      </c>
      <c r="L51" s="100">
        <f>'8. Entry and exit charges'!L129</f>
        <v>-2.6199999999999999E-6</v>
      </c>
      <c r="M51" s="101"/>
      <c r="N51" s="107">
        <f>'8. Entry and exit charges'!N129</f>
        <v>-1.84442E-3</v>
      </c>
      <c r="O51" s="107">
        <f>'8. Entry and exit charges'!O129</f>
        <v>-8.4250000000000004E-4</v>
      </c>
      <c r="P51" s="100">
        <f>'8. Entry and exit charges'!P129</f>
        <v>-4.0297999999999999E-4</v>
      </c>
      <c r="Q51" s="100">
        <f>'8. Entry and exit charges'!Q129</f>
        <v>-1.5679999999999999E-5</v>
      </c>
      <c r="R51" s="100">
        <f>'8. Entry and exit charges'!R129</f>
        <v>-6.6000000000000003E-7</v>
      </c>
      <c r="T51" s="107">
        <f>'8. Entry and exit charges'!T129</f>
        <v>-5.9021500000000001E-3</v>
      </c>
      <c r="U51" s="107">
        <f>'8. Entry and exit charges'!U129</f>
        <v>-2.6959900000000001E-3</v>
      </c>
      <c r="V51" s="100">
        <f>'8. Entry and exit charges'!V129</f>
        <v>-1.28954E-3</v>
      </c>
      <c r="W51" s="100">
        <f>'8. Entry and exit charges'!W129</f>
        <v>-5.0170000000000002E-5</v>
      </c>
      <c r="X51" s="100">
        <f>'8. Entry and exit charges'!X129</f>
        <v>-2.0999999999999998E-6</v>
      </c>
      <c r="AB51" s="13"/>
    </row>
    <row r="52" spans="2:28">
      <c r="B52" s="3" t="s">
        <v>22</v>
      </c>
      <c r="H52" s="107"/>
      <c r="I52" s="107"/>
      <c r="J52" s="100">
        <f>'8. Entry and exit charges'!J130</f>
        <v>-1.3014299999999999E-3</v>
      </c>
      <c r="K52" s="100">
        <f>'8. Entry and exit charges'!K130</f>
        <v>-5.6069999999999997E-5</v>
      </c>
      <c r="L52" s="100">
        <f>'8. Entry and exit charges'!L130</f>
        <v>-2.34E-6</v>
      </c>
      <c r="M52" s="101"/>
      <c r="N52" s="107"/>
      <c r="O52" s="107"/>
      <c r="P52" s="100">
        <f>'8. Entry and exit charges'!P130</f>
        <v>-3.2536000000000002E-4</v>
      </c>
      <c r="Q52" s="100">
        <f>'8. Entry and exit charges'!Q130</f>
        <v>-1.402E-5</v>
      </c>
      <c r="R52" s="100">
        <f>'8. Entry and exit charges'!R130</f>
        <v>-5.8999999999999996E-7</v>
      </c>
      <c r="T52" s="107"/>
      <c r="U52" s="107"/>
      <c r="V52" s="100">
        <f>'8. Entry and exit charges'!V130</f>
        <v>-1.0411400000000001E-3</v>
      </c>
      <c r="W52" s="100">
        <f>'8. Entry and exit charges'!W130</f>
        <v>-4.4849999999999999E-5</v>
      </c>
      <c r="X52" s="100">
        <f>'8. Entry and exit charges'!X130</f>
        <v>-1.8699999999999999E-6</v>
      </c>
    </row>
    <row r="53" spans="2:28">
      <c r="B53" s="3" t="s">
        <v>23</v>
      </c>
      <c r="H53" s="107"/>
      <c r="I53" s="107"/>
      <c r="J53" s="100">
        <f>'8. Entry and exit charges'!J131</f>
        <v>-1.1269400000000001E-3</v>
      </c>
      <c r="K53" s="100">
        <f>'8. Entry and exit charges'!K131</f>
        <v>-4.3829999999999999E-5</v>
      </c>
      <c r="L53" s="100">
        <f>'8. Entry and exit charges'!L131</f>
        <v>-1.8299999999999998E-6</v>
      </c>
      <c r="M53" s="101"/>
      <c r="N53" s="107"/>
      <c r="O53" s="107"/>
      <c r="P53" s="100">
        <f>'8. Entry and exit charges'!P131</f>
        <v>-2.8173E-4</v>
      </c>
      <c r="Q53" s="100">
        <f>'8. Entry and exit charges'!Q131</f>
        <v>-1.096E-5</v>
      </c>
      <c r="R53" s="100">
        <f>'8. Entry and exit charges'!R131</f>
        <v>-4.5999999999999999E-7</v>
      </c>
      <c r="T53" s="107"/>
      <c r="U53" s="107"/>
      <c r="V53" s="100">
        <f>'8. Entry and exit charges'!V131</f>
        <v>-9.0154999999999999E-4</v>
      </c>
      <c r="W53" s="100">
        <f>'8. Entry and exit charges'!W131</f>
        <v>-3.506E-5</v>
      </c>
      <c r="X53" s="100">
        <f>'8. Entry and exit charges'!X131</f>
        <v>-1.4699999999999999E-6</v>
      </c>
    </row>
    <row r="54" spans="2:28">
      <c r="B54" s="3" t="s">
        <v>3</v>
      </c>
      <c r="H54" s="107"/>
      <c r="I54" s="107">
        <f>'8. Entry and exit charges'!I132</f>
        <v>-1.80258E-3</v>
      </c>
      <c r="J54" s="100">
        <f>'8. Entry and exit charges'!J132</f>
        <v>-8.1315999999999995E-4</v>
      </c>
      <c r="K54" s="100">
        <f>'8. Entry and exit charges'!K132</f>
        <v>-3.2679999999999999E-5</v>
      </c>
      <c r="L54" s="100">
        <f>'8. Entry and exit charges'!L132</f>
        <v>-1.3699999999999998E-6</v>
      </c>
      <c r="M54" s="101"/>
      <c r="N54" s="107"/>
      <c r="O54" s="107">
        <f>'8. Entry and exit charges'!O132</f>
        <v>-4.5064999999999998E-4</v>
      </c>
      <c r="P54" s="100">
        <f>'8. Entry and exit charges'!P132</f>
        <v>-2.0328999999999999E-4</v>
      </c>
      <c r="Q54" s="100">
        <f>'8. Entry and exit charges'!Q132</f>
        <v>-8.1699999999999997E-6</v>
      </c>
      <c r="R54" s="100">
        <f>'8. Entry and exit charges'!R132</f>
        <v>-3.4999999999999998E-7</v>
      </c>
      <c r="T54" s="107"/>
      <c r="U54" s="107">
        <f>'8. Entry and exit charges'!U132</f>
        <v>-1.4420699999999999E-3</v>
      </c>
      <c r="V54" s="100">
        <f>'8. Entry and exit charges'!V132</f>
        <v>-6.5052999999999997E-4</v>
      </c>
      <c r="W54" s="100">
        <f>'8. Entry and exit charges'!W132</f>
        <v>-2.6149999999999999E-5</v>
      </c>
      <c r="X54" s="100">
        <f>'8. Entry and exit charges'!X132</f>
        <v>-1.0899999999999999E-6</v>
      </c>
    </row>
    <row r="55" spans="2:28">
      <c r="B55" s="3" t="s">
        <v>24</v>
      </c>
      <c r="H55" s="107"/>
      <c r="I55" s="107"/>
      <c r="J55" s="100">
        <f>'8. Entry and exit charges'!J133</f>
        <v>-7.4439999999999999E-4</v>
      </c>
      <c r="K55" s="100">
        <f>'8. Entry and exit charges'!K133</f>
        <v>-2.8969999999999999E-5</v>
      </c>
      <c r="L55" s="100">
        <f>'8. Entry and exit charges'!L133</f>
        <v>-1.2099999999999998E-6</v>
      </c>
      <c r="M55" s="101"/>
      <c r="N55" s="107"/>
      <c r="O55" s="107"/>
      <c r="P55" s="100">
        <f>'8. Entry and exit charges'!P133</f>
        <v>-1.861E-4</v>
      </c>
      <c r="Q55" s="100">
        <f>'8. Entry and exit charges'!Q133</f>
        <v>-7.2400000000000001E-6</v>
      </c>
      <c r="R55" s="100">
        <f>'8. Entry and exit charges'!R133</f>
        <v>-3.1E-7</v>
      </c>
      <c r="T55" s="107"/>
      <c r="U55" s="107"/>
      <c r="V55" s="100">
        <f>'8. Entry and exit charges'!V133</f>
        <v>-5.9551999999999999E-4</v>
      </c>
      <c r="W55" s="100">
        <f>'8. Entry and exit charges'!W133</f>
        <v>-2.3180000000000002E-5</v>
      </c>
      <c r="X55" s="100">
        <f>'8. Entry and exit charges'!X133</f>
        <v>-9.6999999999999982E-7</v>
      </c>
    </row>
    <row r="56" spans="2:28">
      <c r="B56" s="3" t="s">
        <v>25</v>
      </c>
      <c r="H56" s="107"/>
      <c r="I56" s="107"/>
      <c r="J56" s="100">
        <f>'8. Entry and exit charges'!J134</f>
        <v>-6.0486999999999997E-4</v>
      </c>
      <c r="K56" s="100">
        <f>'8. Entry and exit charges'!K134</f>
        <v>-2.4340000000000001E-5</v>
      </c>
      <c r="L56" s="100">
        <f>'8. Entry and exit charges'!L134</f>
        <v>-1.02E-6</v>
      </c>
      <c r="M56" s="101"/>
      <c r="N56" s="107"/>
      <c r="O56" s="107"/>
      <c r="P56" s="100">
        <f>'8. Entry and exit charges'!P134</f>
        <v>-1.5122000000000001E-4</v>
      </c>
      <c r="Q56" s="100">
        <f>'8. Entry and exit charges'!Q134</f>
        <v>-6.0800000000000002E-6</v>
      </c>
      <c r="R56" s="100">
        <f>'8. Entry and exit charges'!R134</f>
        <v>-2.6E-7</v>
      </c>
      <c r="T56" s="107"/>
      <c r="U56" s="107"/>
      <c r="V56" s="100">
        <f>'8. Entry and exit charges'!V134</f>
        <v>-4.839E-4</v>
      </c>
      <c r="W56" s="100">
        <f>'8. Entry and exit charges'!W134</f>
        <v>-1.9470000000000002E-5</v>
      </c>
      <c r="X56" s="100">
        <f>'8. Entry and exit charges'!X134</f>
        <v>-8.1999999999999998E-7</v>
      </c>
    </row>
    <row r="57" spans="2:28">
      <c r="B57" s="3" t="s">
        <v>26</v>
      </c>
      <c r="H57" s="107"/>
      <c r="I57" s="107">
        <f>'8. Entry and exit charges'!I135</f>
        <v>-1.4621E-3</v>
      </c>
      <c r="J57" s="100">
        <f>'8. Entry and exit charges'!J135</f>
        <v>-5.9026E-4</v>
      </c>
      <c r="K57" s="100">
        <f>'8. Entry and exit charges'!K135</f>
        <v>-2.296E-5</v>
      </c>
      <c r="L57" s="100">
        <f>'8. Entry and exit charges'!L135</f>
        <v>-9.5999999999999991E-7</v>
      </c>
      <c r="M57" s="101"/>
      <c r="N57" s="107"/>
      <c r="O57" s="107">
        <f>'8. Entry and exit charges'!O135</f>
        <v>-3.6551999999999998E-4</v>
      </c>
      <c r="P57" s="100">
        <f>'8. Entry and exit charges'!P135</f>
        <v>-1.4756E-4</v>
      </c>
      <c r="Q57" s="100">
        <f>'8. Entry and exit charges'!Q135</f>
        <v>-5.7400000000000001E-6</v>
      </c>
      <c r="R57" s="100">
        <f>'8. Entry and exit charges'!R135</f>
        <v>-2.3999999999999998E-7</v>
      </c>
      <c r="T57" s="107"/>
      <c r="U57" s="107">
        <f>'8. Entry and exit charges'!U135</f>
        <v>-1.16968E-3</v>
      </c>
      <c r="V57" s="100">
        <f>'8. Entry and exit charges'!V135</f>
        <v>-4.7219999999999999E-4</v>
      </c>
      <c r="W57" s="100">
        <f>'8. Entry and exit charges'!W135</f>
        <v>-1.8369999999999999E-5</v>
      </c>
      <c r="X57" s="100">
        <f>'8. Entry and exit charges'!X135</f>
        <v>-7.7000000000000004E-7</v>
      </c>
    </row>
    <row r="58" spans="2:28">
      <c r="B58" s="3" t="s">
        <v>27</v>
      </c>
      <c r="H58" s="107"/>
      <c r="I58" s="107"/>
      <c r="J58" s="100">
        <f>'8. Entry and exit charges'!J136</f>
        <v>-5.6112000000000002E-4</v>
      </c>
      <c r="K58" s="100">
        <f>'8. Entry and exit charges'!K136</f>
        <v>-2.1860000000000001E-5</v>
      </c>
      <c r="L58" s="100">
        <f>'8. Entry and exit charges'!L136</f>
        <v>-9.1999999999999998E-7</v>
      </c>
      <c r="M58" s="101"/>
      <c r="N58" s="107"/>
      <c r="O58" s="107"/>
      <c r="P58" s="100">
        <f>'8. Entry and exit charges'!P136</f>
        <v>-1.4028000000000001E-4</v>
      </c>
      <c r="Q58" s="100">
        <f>'8. Entry and exit charges'!Q136</f>
        <v>-5.4700000000000001E-6</v>
      </c>
      <c r="R58" s="100">
        <f>'8. Entry and exit charges'!R136</f>
        <v>-2.3000000000000002E-7</v>
      </c>
      <c r="T58" s="107"/>
      <c r="U58" s="107"/>
      <c r="V58" s="100">
        <f>'8. Entry and exit charges'!V136</f>
        <v>-4.4890000000000002E-4</v>
      </c>
      <c r="W58" s="100">
        <f>'8. Entry and exit charges'!W136</f>
        <v>-1.749E-5</v>
      </c>
      <c r="X58" s="100">
        <f>'8. Entry and exit charges'!X136</f>
        <v>-7.3E-7</v>
      </c>
    </row>
    <row r="59" spans="2:28">
      <c r="B59" s="3" t="s">
        <v>4</v>
      </c>
      <c r="H59" s="107"/>
      <c r="I59" s="107"/>
      <c r="J59" s="100">
        <f>'8. Entry and exit charges'!J137</f>
        <v>-6.0305000000000005E-4</v>
      </c>
      <c r="K59" s="100">
        <f>'8. Entry and exit charges'!K137</f>
        <v>-2.427E-5</v>
      </c>
      <c r="L59" s="100">
        <f>'8. Entry and exit charges'!L137</f>
        <v>-1.02E-6</v>
      </c>
      <c r="M59" s="101"/>
      <c r="N59" s="107"/>
      <c r="O59" s="107"/>
      <c r="P59" s="100">
        <f>'8. Entry and exit charges'!P137</f>
        <v>-1.5076E-4</v>
      </c>
      <c r="Q59" s="100">
        <f>'8. Entry and exit charges'!Q137</f>
        <v>-6.0700000000000003E-6</v>
      </c>
      <c r="R59" s="100">
        <f>'8. Entry and exit charges'!R137</f>
        <v>-2.6E-7</v>
      </c>
      <c r="T59" s="107"/>
      <c r="U59" s="107"/>
      <c r="V59" s="100">
        <f>'8. Entry and exit charges'!V137</f>
        <v>-4.8244E-4</v>
      </c>
      <c r="W59" s="100">
        <f>'8. Entry and exit charges'!W137</f>
        <v>-1.9409999999999999E-5</v>
      </c>
      <c r="X59" s="100">
        <f>'8. Entry and exit charges'!X137</f>
        <v>-8.0999999999999997E-7</v>
      </c>
    </row>
    <row r="60" spans="2:28">
      <c r="B60" s="3" t="s">
        <v>28</v>
      </c>
      <c r="H60" s="107"/>
      <c r="I60" s="107">
        <f>'8. Entry and exit charges'!I138</f>
        <v>-2.5685500000000002E-3</v>
      </c>
      <c r="J60" s="100">
        <f>'8. Entry and exit charges'!J138</f>
        <v>-7.1526000000000001E-4</v>
      </c>
      <c r="K60" s="100">
        <f>'8. Entry and exit charges'!K138</f>
        <v>-2.7840000000000001E-5</v>
      </c>
      <c r="L60" s="100">
        <f>'8. Entry and exit charges'!L138</f>
        <v>-1.1599999999999999E-6</v>
      </c>
      <c r="M60" s="101"/>
      <c r="N60" s="107"/>
      <c r="O60" s="107">
        <f>'8. Entry and exit charges'!O138</f>
        <v>-6.4214000000000003E-4</v>
      </c>
      <c r="P60" s="100">
        <f>'8. Entry and exit charges'!P138</f>
        <v>-1.7882E-4</v>
      </c>
      <c r="Q60" s="100">
        <f>'8. Entry and exit charges'!Q138</f>
        <v>-6.9600000000000003E-6</v>
      </c>
      <c r="R60" s="100">
        <f>'8. Entry and exit charges'!R138</f>
        <v>-2.9000000000000003E-7</v>
      </c>
      <c r="T60" s="107"/>
      <c r="U60" s="107">
        <f>'8. Entry and exit charges'!U138</f>
        <v>-2.0548400000000001E-3</v>
      </c>
      <c r="V60" s="100">
        <f>'8. Entry and exit charges'!V138</f>
        <v>-5.7220999999999997E-4</v>
      </c>
      <c r="W60" s="100">
        <f>'8. Entry and exit charges'!W138</f>
        <v>-2.2269999999999999E-5</v>
      </c>
      <c r="X60" s="100">
        <f>'8. Entry and exit charges'!X138</f>
        <v>-9.2999999999999999E-7</v>
      </c>
    </row>
    <row r="61" spans="2:28">
      <c r="B61" s="3" t="s">
        <v>5</v>
      </c>
      <c r="H61" s="107"/>
      <c r="I61" s="107"/>
      <c r="J61" s="100">
        <f>'8. Entry and exit charges'!J139</f>
        <v>-1.02782E-3</v>
      </c>
      <c r="K61" s="100">
        <f>'8. Entry and exit charges'!K139</f>
        <v>-4.1319999999999997E-5</v>
      </c>
      <c r="L61" s="100">
        <f>'8. Entry and exit charges'!L139</f>
        <v>-1.73E-6</v>
      </c>
      <c r="M61" s="101"/>
      <c r="N61" s="107"/>
      <c r="O61" s="107"/>
      <c r="P61" s="100">
        <f>'8. Entry and exit charges'!P139</f>
        <v>-2.5695999999999998E-4</v>
      </c>
      <c r="Q61" s="100">
        <f>'8. Entry and exit charges'!Q139</f>
        <v>-1.0329999999999999E-5</v>
      </c>
      <c r="R61" s="100">
        <f>'8. Entry and exit charges'!R139</f>
        <v>-4.4000000000000002E-7</v>
      </c>
      <c r="T61" s="107"/>
      <c r="U61" s="107"/>
      <c r="V61" s="100">
        <f>'8. Entry and exit charges'!V139</f>
        <v>-8.2226E-4</v>
      </c>
      <c r="W61" s="100">
        <f>'8. Entry and exit charges'!W139</f>
        <v>-3.3049999999999997E-5</v>
      </c>
      <c r="X61" s="100">
        <f>'8. Entry and exit charges'!X139</f>
        <v>-1.3799999999999999E-6</v>
      </c>
    </row>
    <row r="62" spans="2:28">
      <c r="B62" s="3" t="s">
        <v>6</v>
      </c>
      <c r="H62" s="107"/>
      <c r="I62" s="107"/>
      <c r="J62" s="100">
        <f>'8. Entry and exit charges'!J140</f>
        <v>-1.3384099999999999E-3</v>
      </c>
      <c r="K62" s="100">
        <f>'8. Entry and exit charges'!K140</f>
        <v>-5.2070000000000001E-5</v>
      </c>
      <c r="L62" s="100">
        <f>'8. Entry and exit charges'!L140</f>
        <v>-2.17E-6</v>
      </c>
      <c r="M62" s="101"/>
      <c r="N62" s="107"/>
      <c r="O62" s="107"/>
      <c r="P62" s="100">
        <f>'8. Entry and exit charges'!P140</f>
        <v>-3.346E-4</v>
      </c>
      <c r="Q62" s="100">
        <f>'8. Entry and exit charges'!Q140</f>
        <v>-1.3020000000000001E-5</v>
      </c>
      <c r="R62" s="100">
        <f>'8. Entry and exit charges'!R140</f>
        <v>-5.5000000000000003E-7</v>
      </c>
      <c r="T62" s="107"/>
      <c r="U62" s="107"/>
      <c r="V62" s="100">
        <f>'8. Entry and exit charges'!V140</f>
        <v>-1.07073E-3</v>
      </c>
      <c r="W62" s="100">
        <f>'8. Entry and exit charges'!W140</f>
        <v>-4.1650000000000003E-5</v>
      </c>
      <c r="X62" s="100">
        <f>'8. Entry and exit charges'!X140</f>
        <v>-1.7399999999999999E-6</v>
      </c>
    </row>
    <row r="63" spans="2:28">
      <c r="L63" s="65"/>
      <c r="R63" s="76"/>
    </row>
    <row r="64" spans="2:28" s="20" customFormat="1">
      <c r="B64" s="52" t="s">
        <v>33</v>
      </c>
      <c r="H64" s="20" t="s">
        <v>35</v>
      </c>
      <c r="N64" s="20" t="s">
        <v>1</v>
      </c>
    </row>
    <row r="65" spans="2:18" s="22" customFormat="1">
      <c r="B65" s="22" t="s">
        <v>34</v>
      </c>
      <c r="H65" s="22" t="s">
        <v>36</v>
      </c>
      <c r="I65" s="22" t="s">
        <v>37</v>
      </c>
      <c r="J65" s="22" t="s">
        <v>38</v>
      </c>
      <c r="K65" s="22" t="s">
        <v>39</v>
      </c>
      <c r="L65" s="22" t="s">
        <v>2</v>
      </c>
      <c r="N65" s="22" t="s">
        <v>36</v>
      </c>
      <c r="O65" s="22" t="s">
        <v>37</v>
      </c>
      <c r="P65" s="22" t="s">
        <v>38</v>
      </c>
      <c r="Q65" s="22" t="s">
        <v>39</v>
      </c>
      <c r="R65" s="22" t="s">
        <v>2</v>
      </c>
    </row>
    <row r="66" spans="2:18" s="21" customFormat="1">
      <c r="H66" s="21" t="s">
        <v>40</v>
      </c>
      <c r="I66" s="21" t="s">
        <v>41</v>
      </c>
      <c r="J66" s="21" t="s">
        <v>42</v>
      </c>
      <c r="K66" s="21" t="s">
        <v>43</v>
      </c>
      <c r="L66" s="21" t="s">
        <v>44</v>
      </c>
      <c r="N66" s="21" t="s">
        <v>40</v>
      </c>
      <c r="O66" s="21" t="s">
        <v>41</v>
      </c>
      <c r="P66" s="21" t="s">
        <v>42</v>
      </c>
      <c r="Q66" s="21" t="s">
        <v>43</v>
      </c>
      <c r="R66" s="21" t="s">
        <v>44</v>
      </c>
    </row>
    <row r="67" spans="2:18">
      <c r="L67" s="65"/>
      <c r="R67" s="76"/>
    </row>
    <row r="68" spans="2:18">
      <c r="B68" s="3" t="s">
        <v>21</v>
      </c>
      <c r="H68" s="107">
        <f>'8. Entry and exit charges'!H146</f>
        <v>-6.4503E-3</v>
      </c>
      <c r="I68" s="107">
        <f>'8. Entry and exit charges'!I146</f>
        <v>-2.9463699999999998E-3</v>
      </c>
      <c r="J68" s="100">
        <f>'8. Entry and exit charges'!J146</f>
        <v>-1.4093E-3</v>
      </c>
      <c r="K68" s="100">
        <f>'8. Entry and exit charges'!K146</f>
        <v>-5.4830000000000002E-5</v>
      </c>
      <c r="L68" s="100">
        <f>'8. Entry and exit charges'!L146</f>
        <v>-2.2900000000000001E-6</v>
      </c>
      <c r="M68" s="101"/>
      <c r="N68" s="107">
        <f>'8. Entry and exit charges'!N146</f>
        <v>-1.61257E-3</v>
      </c>
      <c r="O68" s="107">
        <f>'8. Entry and exit charges'!O146</f>
        <v>-7.3658999999999997E-4</v>
      </c>
      <c r="P68" s="100">
        <f>'8. Entry and exit charges'!P146</f>
        <v>-3.5232999999999998E-4</v>
      </c>
      <c r="Q68" s="100">
        <f>'8. Entry and exit charges'!Q146</f>
        <v>-1.3709999999999999E-5</v>
      </c>
      <c r="R68" s="100">
        <f>'8. Entry and exit charges'!R146</f>
        <v>-5.8000000000000006E-7</v>
      </c>
    </row>
    <row r="69" spans="2:18">
      <c r="B69" s="3" t="s">
        <v>22</v>
      </c>
      <c r="H69" s="107"/>
      <c r="I69" s="107"/>
      <c r="J69" s="100">
        <f>'8. Entry and exit charges'!J147</f>
        <v>-1.13783E-3</v>
      </c>
      <c r="K69" s="100">
        <f>'8. Entry and exit charges'!K147</f>
        <v>-4.9020000000000002E-5</v>
      </c>
      <c r="L69" s="100">
        <f>'8. Entry and exit charges'!L147</f>
        <v>-2.0499999999999999E-6</v>
      </c>
      <c r="M69" s="101"/>
      <c r="N69" s="107"/>
      <c r="O69" s="107"/>
      <c r="P69" s="100">
        <f>'8. Entry and exit charges'!P147</f>
        <v>-2.8446E-4</v>
      </c>
      <c r="Q69" s="100">
        <f>'8. Entry and exit charges'!Q147</f>
        <v>-1.225E-5</v>
      </c>
      <c r="R69" s="100">
        <f>'8. Entry and exit charges'!R147</f>
        <v>-5.2E-7</v>
      </c>
    </row>
    <row r="70" spans="2:18">
      <c r="B70" s="3" t="s">
        <v>23</v>
      </c>
      <c r="H70" s="107"/>
      <c r="I70" s="107"/>
      <c r="J70" s="100">
        <f>'8. Entry and exit charges'!J148</f>
        <v>-9.8528000000000005E-4</v>
      </c>
      <c r="K70" s="100">
        <f>'8. Entry and exit charges'!K148</f>
        <v>-3.8319999999999999E-5</v>
      </c>
      <c r="L70" s="100">
        <f>'8. Entry and exit charges'!L148</f>
        <v>-1.5999999999999999E-6</v>
      </c>
      <c r="M70" s="101"/>
      <c r="N70" s="107"/>
      <c r="O70" s="107"/>
      <c r="P70" s="100">
        <f>'8. Entry and exit charges'!P148</f>
        <v>-2.4632000000000001E-4</v>
      </c>
      <c r="Q70" s="100">
        <f>'8. Entry and exit charges'!Q148</f>
        <v>-9.5799999999999998E-6</v>
      </c>
      <c r="R70" s="100">
        <f>'8. Entry and exit charges'!R148</f>
        <v>-4.0000000000000003E-7</v>
      </c>
    </row>
    <row r="71" spans="2:18">
      <c r="B71" s="3" t="s">
        <v>3</v>
      </c>
      <c r="H71" s="107"/>
      <c r="I71" s="107">
        <f>'8. Entry and exit charges'!I149</f>
        <v>-1.57599E-3</v>
      </c>
      <c r="J71" s="100">
        <f>'8. Entry and exit charges'!J149</f>
        <v>-7.1095000000000002E-4</v>
      </c>
      <c r="K71" s="100">
        <f>'8. Entry and exit charges'!K149</f>
        <v>-2.8580000000000001E-5</v>
      </c>
      <c r="L71" s="100">
        <f>'8. Entry and exit charges'!L149</f>
        <v>-1.1999999999999999E-6</v>
      </c>
      <c r="M71" s="101"/>
      <c r="N71" s="107"/>
      <c r="O71" s="107">
        <f>'8. Entry and exit charges'!O149</f>
        <v>-3.9399999999999998E-4</v>
      </c>
      <c r="P71" s="100">
        <f>'8. Entry and exit charges'!P149</f>
        <v>-1.7773999999999999E-4</v>
      </c>
      <c r="Q71" s="100">
        <f>'8. Entry and exit charges'!Q149</f>
        <v>-7.1400000000000002E-6</v>
      </c>
      <c r="R71" s="100">
        <f>'8. Entry and exit charges'!R149</f>
        <v>-2.9999999999999999E-7</v>
      </c>
    </row>
    <row r="72" spans="2:18">
      <c r="B72" s="3" t="s">
        <v>24</v>
      </c>
      <c r="H72" s="107"/>
      <c r="I72" s="107"/>
      <c r="J72" s="100">
        <f>'8. Entry and exit charges'!J150</f>
        <v>-6.5083000000000003E-4</v>
      </c>
      <c r="K72" s="100">
        <f>'8. Entry and exit charges'!K150</f>
        <v>-2.533E-5</v>
      </c>
      <c r="L72" s="100">
        <f>'8. Entry and exit charges'!L150</f>
        <v>-1.0599999999999998E-6</v>
      </c>
      <c r="M72" s="101"/>
      <c r="N72" s="107"/>
      <c r="O72" s="107"/>
      <c r="P72" s="100">
        <f>'8. Entry and exit charges'!P150</f>
        <v>-1.6270999999999999E-4</v>
      </c>
      <c r="Q72" s="100">
        <f>'8. Entry and exit charges'!Q150</f>
        <v>-6.3300000000000004E-6</v>
      </c>
      <c r="R72" s="100">
        <f>'8. Entry and exit charges'!R150</f>
        <v>-2.7000000000000001E-7</v>
      </c>
    </row>
    <row r="73" spans="2:18">
      <c r="B73" s="3" t="s">
        <v>25</v>
      </c>
      <c r="H73" s="107"/>
      <c r="I73" s="107"/>
      <c r="J73" s="100">
        <f>'8. Entry and exit charges'!J151</f>
        <v>-5.2884000000000004E-4</v>
      </c>
      <c r="K73" s="100">
        <f>'8. Entry and exit charges'!K151</f>
        <v>-2.128E-5</v>
      </c>
      <c r="L73" s="100">
        <f>'8. Entry and exit charges'!L151</f>
        <v>-8.9000000000000006E-7</v>
      </c>
      <c r="M73" s="101"/>
      <c r="N73" s="107"/>
      <c r="O73" s="107"/>
      <c r="P73" s="100">
        <f>'8. Entry and exit charges'!P151</f>
        <v>-1.3221000000000001E-4</v>
      </c>
      <c r="Q73" s="100">
        <f>'8. Entry and exit charges'!Q151</f>
        <v>-5.3199999999999999E-6</v>
      </c>
      <c r="R73" s="100">
        <f>'8. Entry and exit charges'!R151</f>
        <v>-2.3000000000000002E-7</v>
      </c>
    </row>
    <row r="74" spans="2:18">
      <c r="B74" s="3" t="s">
        <v>26</v>
      </c>
      <c r="H74" s="107"/>
      <c r="I74" s="107">
        <f>'8. Entry and exit charges'!I152</f>
        <v>-1.2783099999999999E-3</v>
      </c>
      <c r="J74" s="100">
        <f>'8. Entry and exit charges'!J152</f>
        <v>-5.1606000000000004E-4</v>
      </c>
      <c r="K74" s="100">
        <f>'8. Entry and exit charges'!K152</f>
        <v>-2.0069999999999999E-5</v>
      </c>
      <c r="L74" s="100">
        <f>'8. Entry and exit charges'!L152</f>
        <v>-8.4E-7</v>
      </c>
      <c r="M74" s="101"/>
      <c r="N74" s="107"/>
      <c r="O74" s="107">
        <f>'8. Entry and exit charges'!O152</f>
        <v>-3.1958000000000003E-4</v>
      </c>
      <c r="P74" s="100">
        <f>'8. Entry and exit charges'!P152</f>
        <v>-1.2901000000000001E-4</v>
      </c>
      <c r="Q74" s="100">
        <f>'8. Entry and exit charges'!Q152</f>
        <v>-5.0200000000000002E-6</v>
      </c>
      <c r="R74" s="100">
        <f>'8. Entry and exit charges'!R152</f>
        <v>-2.1E-7</v>
      </c>
    </row>
    <row r="75" spans="2:18">
      <c r="B75" s="3" t="s">
        <v>27</v>
      </c>
      <c r="H75" s="107"/>
      <c r="I75" s="107"/>
      <c r="J75" s="100">
        <f>'8. Entry and exit charges'!J153</f>
        <v>-4.9058000000000001E-4</v>
      </c>
      <c r="K75" s="100">
        <f>'8. Entry and exit charges'!K153</f>
        <v>-1.9110000000000002E-5</v>
      </c>
      <c r="L75" s="100">
        <f>'8. Entry and exit charges'!L153</f>
        <v>-7.9999999999999996E-7</v>
      </c>
      <c r="M75" s="101"/>
      <c r="N75" s="107"/>
      <c r="O75" s="107"/>
      <c r="P75" s="100">
        <f>'8. Entry and exit charges'!P153</f>
        <v>-1.2265E-4</v>
      </c>
      <c r="Q75" s="100">
        <f>'8. Entry and exit charges'!Q153</f>
        <v>-4.78E-6</v>
      </c>
      <c r="R75" s="100">
        <f>'8. Entry and exit charges'!R153</f>
        <v>-2.0000000000000002E-7</v>
      </c>
    </row>
    <row r="76" spans="2:18">
      <c r="B76" s="3" t="s">
        <v>4</v>
      </c>
      <c r="H76" s="107"/>
      <c r="I76" s="107"/>
      <c r="J76" s="100">
        <f>'8. Entry and exit charges'!J154</f>
        <v>-5.2725000000000005E-4</v>
      </c>
      <c r="K76" s="100">
        <f>'8. Entry and exit charges'!K154</f>
        <v>-2.122E-5</v>
      </c>
      <c r="L76" s="100">
        <f>'8. Entry and exit charges'!L154</f>
        <v>-8.9000000000000006E-7</v>
      </c>
      <c r="M76" s="101"/>
      <c r="N76" s="107"/>
      <c r="O76" s="107"/>
      <c r="P76" s="100">
        <f>'8. Entry and exit charges'!P154</f>
        <v>-1.3181E-4</v>
      </c>
      <c r="Q76" s="100">
        <f>'8. Entry and exit charges'!Q154</f>
        <v>-5.3000000000000001E-6</v>
      </c>
      <c r="R76" s="100">
        <f>'8. Entry and exit charges'!R154</f>
        <v>-2.3000000000000002E-7</v>
      </c>
    </row>
    <row r="77" spans="2:18">
      <c r="B77" s="3" t="s">
        <v>28</v>
      </c>
      <c r="H77" s="107"/>
      <c r="I77" s="107">
        <f>'8. Entry and exit charges'!I155</f>
        <v>-2.2456799999999999E-3</v>
      </c>
      <c r="J77" s="100">
        <f>'8. Entry and exit charges'!J155</f>
        <v>-6.2534999999999999E-4</v>
      </c>
      <c r="K77" s="100">
        <f>'8. Entry and exit charges'!K155</f>
        <v>-2.4340000000000001E-5</v>
      </c>
      <c r="L77" s="100">
        <f>'8. Entry and exit charges'!L155</f>
        <v>-1.02E-6</v>
      </c>
      <c r="M77" s="101"/>
      <c r="N77" s="107"/>
      <c r="O77" s="107">
        <f>'8. Entry and exit charges'!O155</f>
        <v>-5.6141999999999997E-4</v>
      </c>
      <c r="P77" s="100">
        <f>'8. Entry and exit charges'!P155</f>
        <v>-1.5634000000000001E-4</v>
      </c>
      <c r="Q77" s="100">
        <f>'8. Entry and exit charges'!Q155</f>
        <v>-6.0800000000000002E-6</v>
      </c>
      <c r="R77" s="100">
        <f>'8. Entry and exit charges'!R155</f>
        <v>-2.6E-7</v>
      </c>
    </row>
    <row r="78" spans="2:18">
      <c r="B78" s="3" t="s">
        <v>5</v>
      </c>
      <c r="H78" s="107"/>
      <c r="I78" s="107"/>
      <c r="J78" s="100">
        <f>'8. Entry and exit charges'!J156</f>
        <v>-8.9862000000000004E-4</v>
      </c>
      <c r="K78" s="100">
        <f>'8. Entry and exit charges'!K156</f>
        <v>-3.612E-5</v>
      </c>
      <c r="L78" s="100">
        <f>'8. Entry and exit charges'!L156</f>
        <v>-1.5099999999999999E-6</v>
      </c>
      <c r="M78" s="101"/>
      <c r="N78" s="107"/>
      <c r="O78" s="107"/>
      <c r="P78" s="100">
        <f>'8. Entry and exit charges'!P156</f>
        <v>-2.2466000000000001E-4</v>
      </c>
      <c r="Q78" s="100">
        <f>'8. Entry and exit charges'!Q156</f>
        <v>-9.0299999999999999E-6</v>
      </c>
      <c r="R78" s="100">
        <f>'8. Entry and exit charges'!R156</f>
        <v>-3.8000000000000001E-7</v>
      </c>
    </row>
    <row r="79" spans="2:18">
      <c r="B79" s="3" t="s">
        <v>6</v>
      </c>
      <c r="H79" s="107"/>
      <c r="I79" s="107"/>
      <c r="J79" s="100">
        <f>'8. Entry and exit charges'!J157</f>
        <v>-1.1701700000000001E-3</v>
      </c>
      <c r="K79" s="100">
        <f>'8. Entry and exit charges'!K157</f>
        <v>-4.5519999999999998E-5</v>
      </c>
      <c r="L79" s="100">
        <f>'8. Entry and exit charges'!L157</f>
        <v>-1.8999999999999998E-6</v>
      </c>
      <c r="M79" s="101"/>
      <c r="N79" s="107"/>
      <c r="O79" s="107"/>
      <c r="P79" s="100">
        <f>'8. Entry and exit charges'!P157</f>
        <v>-2.9253999999999999E-4</v>
      </c>
      <c r="Q79" s="100">
        <f>'8. Entry and exit charges'!Q157</f>
        <v>-1.1379999999999999E-5</v>
      </c>
      <c r="R79" s="100">
        <f>'8. Entry and exit charges'!R157</f>
        <v>-4.7999999999999996E-7</v>
      </c>
    </row>
    <row r="80" spans="2:18">
      <c r="L80" s="65"/>
      <c r="R80" s="76"/>
    </row>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sheetData>
  <mergeCells count="52">
    <mergeCell ref="N17:N28"/>
    <mergeCell ref="I17:I19"/>
    <mergeCell ref="I20:I22"/>
    <mergeCell ref="I23:I25"/>
    <mergeCell ref="I26:I28"/>
    <mergeCell ref="B5:F5"/>
    <mergeCell ref="O37:O39"/>
    <mergeCell ref="O40:O42"/>
    <mergeCell ref="O43:O45"/>
    <mergeCell ref="H34:H45"/>
    <mergeCell ref="I34:I36"/>
    <mergeCell ref="I37:I39"/>
    <mergeCell ref="I40:I42"/>
    <mergeCell ref="I43:I45"/>
    <mergeCell ref="N34:N45"/>
    <mergeCell ref="O17:O19"/>
    <mergeCell ref="O20:O22"/>
    <mergeCell ref="O23:O25"/>
    <mergeCell ref="O26:O28"/>
    <mergeCell ref="O34:O36"/>
    <mergeCell ref="H17:H28"/>
    <mergeCell ref="H68:H79"/>
    <mergeCell ref="I68:I70"/>
    <mergeCell ref="N68:N79"/>
    <mergeCell ref="O68:O70"/>
    <mergeCell ref="I71:I73"/>
    <mergeCell ref="O71:O73"/>
    <mergeCell ref="I74:I76"/>
    <mergeCell ref="O74:O76"/>
    <mergeCell ref="I77:I79"/>
    <mergeCell ref="O77:O79"/>
    <mergeCell ref="O54:O56"/>
    <mergeCell ref="I57:I59"/>
    <mergeCell ref="O57:O59"/>
    <mergeCell ref="I60:I62"/>
    <mergeCell ref="O60:O62"/>
    <mergeCell ref="B8:D8"/>
    <mergeCell ref="T51:T62"/>
    <mergeCell ref="U51:U53"/>
    <mergeCell ref="U54:U56"/>
    <mergeCell ref="U57:U59"/>
    <mergeCell ref="U60:U62"/>
    <mergeCell ref="T17:T28"/>
    <mergeCell ref="U17:U19"/>
    <mergeCell ref="U20:U22"/>
    <mergeCell ref="U23:U25"/>
    <mergeCell ref="U26:U28"/>
    <mergeCell ref="H51:H62"/>
    <mergeCell ref="I51:I53"/>
    <mergeCell ref="N51:N62"/>
    <mergeCell ref="O51:O53"/>
    <mergeCell ref="I54:I56"/>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FB5AE2ED-D294-4E98-97A0-9F98FFEF6A4B}">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A2:AG158"/>
  <sheetViews>
    <sheetView showGridLines="0" zoomScale="85" zoomScaleNormal="85" workbookViewId="0">
      <pane xSplit="4" ySplit="7" topLeftCell="E8" activePane="bottomRight" state="frozen"/>
      <selection pane="topRight"/>
      <selection pane="bottomLeft"/>
      <selection pane="bottomRight"/>
    </sheetView>
  </sheetViews>
  <sheetFormatPr defaultColWidth="9.140625" defaultRowHeight="12.75"/>
  <cols>
    <col min="1" max="1" width="2.7109375" style="3" customWidth="1"/>
    <col min="2" max="2" width="45.7109375" style="3" customWidth="1"/>
    <col min="3" max="3" width="2.7109375" style="3" customWidth="1"/>
    <col min="4" max="4" width="25.7109375" style="3" customWidth="1"/>
    <col min="5" max="5" width="2.7109375" style="3" customWidth="1"/>
    <col min="6" max="6" width="16.85546875" style="3" bestFit="1" customWidth="1"/>
    <col min="7" max="7" width="2.7109375" style="3" customWidth="1"/>
    <col min="8" max="12" width="20.7109375" style="3" customWidth="1"/>
    <col min="13" max="13" width="2.7109375" style="3" customWidth="1"/>
    <col min="14" max="18" width="20.7109375" style="3" customWidth="1"/>
    <col min="19" max="19" width="5" style="3" customWidth="1"/>
    <col min="20" max="24" width="20.7109375" style="3" customWidth="1"/>
    <col min="25" max="25" width="8.28515625" style="3" customWidth="1"/>
    <col min="26" max="29" width="15.7109375" style="3" customWidth="1"/>
    <col min="30" max="32" width="2.7109375" style="3" customWidth="1"/>
    <col min="33" max="47" width="13.7109375" style="3" customWidth="1"/>
    <col min="48" max="16384" width="9.140625" style="3"/>
  </cols>
  <sheetData>
    <row r="2" spans="2:26" s="7" customFormat="1" ht="18">
      <c r="B2" s="7" t="s">
        <v>152</v>
      </c>
    </row>
    <row r="4" spans="2:26">
      <c r="B4" s="10" t="s">
        <v>47</v>
      </c>
      <c r="C4" s="2"/>
    </row>
    <row r="5" spans="2:26" ht="12.75" customHeight="1">
      <c r="B5" s="111" t="s">
        <v>153</v>
      </c>
      <c r="C5" s="111"/>
      <c r="D5" s="111"/>
    </row>
    <row r="7" spans="2:26" s="5" customFormat="1">
      <c r="B7" s="5" t="s">
        <v>18</v>
      </c>
      <c r="D7" s="5" t="s">
        <v>90</v>
      </c>
      <c r="F7" s="5" t="s">
        <v>101</v>
      </c>
      <c r="Z7" s="5" t="s">
        <v>103</v>
      </c>
    </row>
    <row r="9" spans="2:26" s="5" customFormat="1">
      <c r="B9" s="5" t="s">
        <v>118</v>
      </c>
    </row>
    <row r="11" spans="2:26">
      <c r="B11" s="10" t="s">
        <v>67</v>
      </c>
    </row>
    <row r="12" spans="2:26">
      <c r="B12" s="3" t="s">
        <v>68</v>
      </c>
      <c r="F12" s="23">
        <f>'2. Parameters'!F35</f>
        <v>1.25</v>
      </c>
    </row>
    <row r="13" spans="2:26">
      <c r="B13" s="3" t="s">
        <v>69</v>
      </c>
      <c r="F13" s="23">
        <f>'2. Parameters'!F36</f>
        <v>1.5</v>
      </c>
    </row>
    <row r="14" spans="2:26">
      <c r="B14" s="3" t="s">
        <v>70</v>
      </c>
      <c r="F14" s="23">
        <f>'2. Parameters'!F37</f>
        <v>1.75</v>
      </c>
    </row>
    <row r="15" spans="2:26">
      <c r="B15" s="3" t="s">
        <v>71</v>
      </c>
      <c r="F15" s="23">
        <f>'2. Parameters'!F38</f>
        <v>1.75</v>
      </c>
    </row>
    <row r="17" spans="2:6">
      <c r="B17" s="2" t="s">
        <v>73</v>
      </c>
    </row>
    <row r="18" spans="2:6">
      <c r="B18" s="3" t="s">
        <v>74</v>
      </c>
      <c r="F18" s="23">
        <f>'2. Parameters'!F43</f>
        <v>1.482</v>
      </c>
    </row>
    <row r="19" spans="2:6">
      <c r="B19" s="3" t="s">
        <v>75</v>
      </c>
      <c r="F19" s="23">
        <f>'2. Parameters'!F44</f>
        <v>0.78400000000000003</v>
      </c>
    </row>
    <row r="20" spans="2:6">
      <c r="B20" s="3" t="s">
        <v>76</v>
      </c>
      <c r="F20" s="23">
        <f>'2. Parameters'!F45</f>
        <v>0.629</v>
      </c>
    </row>
    <row r="21" spans="2:6">
      <c r="B21" s="3" t="s">
        <v>77</v>
      </c>
      <c r="F21" s="23">
        <f>'2. Parameters'!F46</f>
        <v>1.105</v>
      </c>
    </row>
    <row r="23" spans="2:6">
      <c r="B23" s="2" t="s">
        <v>78</v>
      </c>
    </row>
    <row r="24" spans="2:6">
      <c r="B24" s="3" t="s">
        <v>21</v>
      </c>
      <c r="F24" s="23">
        <f>'2. Parameters'!F49</f>
        <v>1.7150000000000001</v>
      </c>
    </row>
    <row r="25" spans="2:6">
      <c r="B25" s="3" t="s">
        <v>22</v>
      </c>
      <c r="F25" s="23">
        <f>'2. Parameters'!F50</f>
        <v>1.5329999999999999</v>
      </c>
    </row>
    <row r="26" spans="2:6">
      <c r="B26" s="3" t="s">
        <v>23</v>
      </c>
      <c r="F26" s="23">
        <f>'2. Parameters'!F51</f>
        <v>1.1990000000000001</v>
      </c>
    </row>
    <row r="27" spans="2:6">
      <c r="B27" s="3" t="s">
        <v>3</v>
      </c>
      <c r="F27" s="23">
        <f>'2. Parameters'!F52</f>
        <v>0.89400000000000002</v>
      </c>
    </row>
    <row r="28" spans="2:6">
      <c r="B28" s="3" t="s">
        <v>24</v>
      </c>
      <c r="F28" s="23">
        <f>'2. Parameters'!F53</f>
        <v>0.79200000000000004</v>
      </c>
    </row>
    <row r="29" spans="2:6">
      <c r="B29" s="3" t="s">
        <v>25</v>
      </c>
      <c r="F29" s="23">
        <f>'2. Parameters'!F54</f>
        <v>0.66500000000000004</v>
      </c>
    </row>
    <row r="30" spans="2:6">
      <c r="B30" s="3" t="s">
        <v>26</v>
      </c>
      <c r="F30" s="23">
        <f>'2. Parameters'!F55</f>
        <v>0.628</v>
      </c>
    </row>
    <row r="31" spans="2:6">
      <c r="B31" s="3" t="s">
        <v>27</v>
      </c>
      <c r="F31" s="23">
        <f>'2. Parameters'!F56</f>
        <v>0.59699999999999998</v>
      </c>
    </row>
    <row r="32" spans="2:6">
      <c r="B32" s="3" t="s">
        <v>4</v>
      </c>
      <c r="F32" s="23">
        <f>'2. Parameters'!F57</f>
        <v>0.66300000000000003</v>
      </c>
    </row>
    <row r="33" spans="2:6">
      <c r="B33" s="3" t="s">
        <v>28</v>
      </c>
      <c r="F33" s="23">
        <f>'2. Parameters'!F58</f>
        <v>0.76100000000000001</v>
      </c>
    </row>
    <row r="34" spans="2:6">
      <c r="B34" s="3" t="s">
        <v>5</v>
      </c>
      <c r="F34" s="23">
        <f>'2. Parameters'!F59</f>
        <v>1.1299999999999999</v>
      </c>
    </row>
    <row r="35" spans="2:6">
      <c r="B35" s="3" t="s">
        <v>6</v>
      </c>
      <c r="F35" s="23">
        <f>'2. Parameters'!F60</f>
        <v>1.4239999999999999</v>
      </c>
    </row>
    <row r="37" spans="2:6">
      <c r="B37" s="2" t="s">
        <v>79</v>
      </c>
    </row>
    <row r="38" spans="2:6">
      <c r="B38" s="3" t="s">
        <v>21</v>
      </c>
      <c r="F38" s="30">
        <f>'2. Parameters'!F63</f>
        <v>1.7729999999999999</v>
      </c>
    </row>
    <row r="39" spans="2:6">
      <c r="B39" s="3" t="s">
        <v>22</v>
      </c>
      <c r="F39" s="30">
        <f>'2. Parameters'!F64</f>
        <v>1.585</v>
      </c>
    </row>
    <row r="40" spans="2:6">
      <c r="B40" s="3" t="s">
        <v>23</v>
      </c>
      <c r="F40" s="30">
        <f>'2. Parameters'!F65</f>
        <v>1.2390000000000001</v>
      </c>
    </row>
    <row r="41" spans="2:6">
      <c r="B41" s="3" t="s">
        <v>3</v>
      </c>
      <c r="F41" s="30">
        <f>'2. Parameters'!F66</f>
        <v>0.92400000000000004</v>
      </c>
    </row>
    <row r="42" spans="2:6">
      <c r="B42" s="3" t="s">
        <v>24</v>
      </c>
      <c r="F42" s="30">
        <f>'2. Parameters'!F67</f>
        <v>0.81899999999999995</v>
      </c>
    </row>
    <row r="43" spans="2:6">
      <c r="B43" s="3" t="s">
        <v>25</v>
      </c>
      <c r="F43" s="30">
        <f>'2. Parameters'!F68</f>
        <v>0.68799999999999994</v>
      </c>
    </row>
    <row r="44" spans="2:6">
      <c r="B44" s="3" t="s">
        <v>26</v>
      </c>
      <c r="F44" s="30">
        <f>'2. Parameters'!F69</f>
        <v>0.64900000000000002</v>
      </c>
    </row>
    <row r="45" spans="2:6">
      <c r="B45" s="3" t="s">
        <v>27</v>
      </c>
      <c r="F45" s="30">
        <f>'2. Parameters'!F70</f>
        <v>0.61799999999999999</v>
      </c>
    </row>
    <row r="46" spans="2:6">
      <c r="B46" s="3" t="s">
        <v>4</v>
      </c>
      <c r="F46" s="30">
        <f>'2. Parameters'!F71</f>
        <v>0.68600000000000005</v>
      </c>
    </row>
    <row r="47" spans="2:6">
      <c r="B47" s="3" t="s">
        <v>28</v>
      </c>
      <c r="F47" s="30">
        <f>'2. Parameters'!F72</f>
        <v>0.78700000000000003</v>
      </c>
    </row>
    <row r="48" spans="2:6">
      <c r="B48" s="3" t="s">
        <v>5</v>
      </c>
      <c r="F48" s="30">
        <f>'2. Parameters'!F73</f>
        <v>1.1679999999999999</v>
      </c>
    </row>
    <row r="49" spans="2:6">
      <c r="B49" s="3" t="s">
        <v>6</v>
      </c>
      <c r="F49" s="30">
        <f>'2. Parameters'!F74</f>
        <v>1.472</v>
      </c>
    </row>
    <row r="51" spans="2:6">
      <c r="B51" s="2" t="s">
        <v>84</v>
      </c>
    </row>
    <row r="52" spans="2:6">
      <c r="B52" s="3" t="s">
        <v>21</v>
      </c>
      <c r="F52" s="23">
        <f>'2. Parameters'!F79</f>
        <v>31</v>
      </c>
    </row>
    <row r="53" spans="2:6">
      <c r="B53" s="3" t="s">
        <v>22</v>
      </c>
      <c r="F53" s="23">
        <f>'2. Parameters'!F80</f>
        <v>28</v>
      </c>
    </row>
    <row r="54" spans="2:6">
      <c r="B54" s="3" t="s">
        <v>23</v>
      </c>
      <c r="F54" s="23">
        <f>'2. Parameters'!F81</f>
        <v>31</v>
      </c>
    </row>
    <row r="55" spans="2:6">
      <c r="B55" s="3" t="s">
        <v>3</v>
      </c>
      <c r="F55" s="23">
        <f>'2. Parameters'!F82</f>
        <v>30</v>
      </c>
    </row>
    <row r="56" spans="2:6">
      <c r="B56" s="3" t="s">
        <v>24</v>
      </c>
      <c r="F56" s="23">
        <f>'2. Parameters'!F83</f>
        <v>31</v>
      </c>
    </row>
    <row r="57" spans="2:6">
      <c r="B57" s="3" t="s">
        <v>25</v>
      </c>
      <c r="F57" s="23">
        <f>'2. Parameters'!F84</f>
        <v>30</v>
      </c>
    </row>
    <row r="58" spans="2:6">
      <c r="B58" s="3" t="s">
        <v>26</v>
      </c>
      <c r="F58" s="23">
        <f>'2. Parameters'!F85</f>
        <v>31</v>
      </c>
    </row>
    <row r="59" spans="2:6">
      <c r="B59" s="3" t="s">
        <v>27</v>
      </c>
      <c r="F59" s="23">
        <f>'2. Parameters'!F86</f>
        <v>31</v>
      </c>
    </row>
    <row r="60" spans="2:6">
      <c r="B60" s="3" t="s">
        <v>4</v>
      </c>
      <c r="F60" s="23">
        <f>'2. Parameters'!F87</f>
        <v>30</v>
      </c>
    </row>
    <row r="61" spans="2:6">
      <c r="B61" s="3" t="s">
        <v>28</v>
      </c>
      <c r="F61" s="23">
        <f>'2. Parameters'!F88</f>
        <v>31</v>
      </c>
    </row>
    <row r="62" spans="2:6">
      <c r="B62" s="3" t="s">
        <v>5</v>
      </c>
      <c r="F62" s="23">
        <f>'2. Parameters'!F89</f>
        <v>30</v>
      </c>
    </row>
    <row r="63" spans="2:6">
      <c r="B63" s="3" t="s">
        <v>6</v>
      </c>
      <c r="F63" s="23">
        <f>'2. Parameters'!F90</f>
        <v>31</v>
      </c>
    </row>
    <row r="65" spans="1:6">
      <c r="A65" s="8"/>
      <c r="B65" s="2" t="s">
        <v>85</v>
      </c>
    </row>
    <row r="66" spans="1:6">
      <c r="B66" s="3" t="s">
        <v>74</v>
      </c>
      <c r="F66" s="23">
        <f>'2. Parameters'!F93</f>
        <v>90</v>
      </c>
    </row>
    <row r="67" spans="1:6">
      <c r="B67" s="3" t="s">
        <v>75</v>
      </c>
      <c r="F67" s="23">
        <f>'2. Parameters'!F94</f>
        <v>91</v>
      </c>
    </row>
    <row r="68" spans="1:6">
      <c r="B68" s="3" t="s">
        <v>76</v>
      </c>
      <c r="F68" s="23">
        <f>'2. Parameters'!F95</f>
        <v>92</v>
      </c>
    </row>
    <row r="69" spans="1:6">
      <c r="B69" s="3" t="s">
        <v>77</v>
      </c>
      <c r="F69" s="23">
        <f>'2. Parameters'!F96</f>
        <v>92</v>
      </c>
    </row>
    <row r="71" spans="1:6">
      <c r="B71" s="2" t="s">
        <v>86</v>
      </c>
    </row>
    <row r="72" spans="1:6">
      <c r="B72" s="3" t="s">
        <v>81</v>
      </c>
      <c r="F72" s="23">
        <f>'2. Parameters'!F99</f>
        <v>24</v>
      </c>
    </row>
    <row r="73" spans="1:6">
      <c r="B73" s="3" t="s">
        <v>82</v>
      </c>
      <c r="F73" s="23">
        <f>'2. Parameters'!F100</f>
        <v>365</v>
      </c>
    </row>
    <row r="74" spans="1:6">
      <c r="B74" s="3" t="s">
        <v>83</v>
      </c>
      <c r="F74" s="23">
        <f>'2. Parameters'!F101</f>
        <v>8760</v>
      </c>
    </row>
    <row r="75" spans="1:6">
      <c r="B75" s="2"/>
    </row>
    <row r="76" spans="1:6">
      <c r="B76" s="2" t="s">
        <v>64</v>
      </c>
    </row>
    <row r="77" spans="1:6">
      <c r="B77" s="3" t="s">
        <v>154</v>
      </c>
      <c r="D77" s="3" t="s">
        <v>10</v>
      </c>
      <c r="F77" s="23" t="str">
        <f>'1. Charge summary'!J8</f>
        <v>All other entry and exit points</v>
      </c>
    </row>
    <row r="78" spans="1:6">
      <c r="B78" s="3" t="s">
        <v>163</v>
      </c>
      <c r="D78" s="3" t="s">
        <v>10</v>
      </c>
      <c r="F78" s="31">
        <f>_xlfn.XLOOKUP(F77,'2. Parameters'!B106:B120,'2. Parameters'!F106:F120)</f>
        <v>1E-4</v>
      </c>
    </row>
    <row r="79" spans="1:6">
      <c r="B79" s="3" t="s">
        <v>164</v>
      </c>
      <c r="D79" s="3" t="s">
        <v>10</v>
      </c>
      <c r="F79" s="31">
        <f>_xlfn.XLOOKUP(F77,'2. Parameters'!B123:B137,'2. Parameters'!F123:F137)</f>
        <v>1E-4</v>
      </c>
    </row>
    <row r="81" spans="2:33" s="5" customFormat="1">
      <c r="B81" s="5" t="s">
        <v>155</v>
      </c>
    </row>
    <row r="83" spans="2:33">
      <c r="B83" s="3" t="s">
        <v>143</v>
      </c>
      <c r="D83" s="3" t="s">
        <v>156</v>
      </c>
      <c r="F83" s="19">
        <f>'7. RPM'!K42</f>
        <v>-7.3784313327324939E-3</v>
      </c>
    </row>
    <row r="84" spans="2:33">
      <c r="B84" s="3" t="s">
        <v>144</v>
      </c>
      <c r="D84" s="3" t="s">
        <v>156</v>
      </c>
      <c r="F84" s="19">
        <f>'7. RPM'!K43</f>
        <v>-6.4509437274332723E-3</v>
      </c>
    </row>
    <row r="85" spans="2:33">
      <c r="B85" s="3" t="s">
        <v>145</v>
      </c>
      <c r="D85" s="3" t="s">
        <v>156</v>
      </c>
      <c r="F85" s="19">
        <f>'7. RPM'!K44</f>
        <v>-1.8446078331831235E-3</v>
      </c>
    </row>
    <row r="86" spans="2:33">
      <c r="B86" s="3" t="s">
        <v>146</v>
      </c>
      <c r="D86" s="3" t="s">
        <v>156</v>
      </c>
      <c r="F86" s="19">
        <f>'7. RPM'!K45</f>
        <v>-1.6127359318583181E-3</v>
      </c>
    </row>
    <row r="87" spans="2:33">
      <c r="B87" s="3" t="s">
        <v>147</v>
      </c>
      <c r="D87" s="3" t="s">
        <v>156</v>
      </c>
      <c r="F87" s="19">
        <f>'7. RPM'!K46</f>
        <v>-5.902745066185996E-3</v>
      </c>
    </row>
    <row r="89" spans="2:33" s="20" customFormat="1">
      <c r="B89" s="20" t="s">
        <v>19</v>
      </c>
      <c r="H89" s="20" t="s">
        <v>35</v>
      </c>
      <c r="N89" s="20" t="s">
        <v>1</v>
      </c>
      <c r="T89" s="20" t="s">
        <v>157</v>
      </c>
    </row>
    <row r="90" spans="2:33" s="22" customFormat="1">
      <c r="B90" s="22" t="s">
        <v>20</v>
      </c>
      <c r="H90" s="22" t="s">
        <v>36</v>
      </c>
      <c r="I90" s="22" t="s">
        <v>37</v>
      </c>
      <c r="J90" s="22" t="s">
        <v>38</v>
      </c>
      <c r="K90" s="22" t="s">
        <v>39</v>
      </c>
      <c r="L90" s="22" t="s">
        <v>2</v>
      </c>
      <c r="N90" s="22" t="s">
        <v>36</v>
      </c>
      <c r="O90" s="22" t="s">
        <v>37</v>
      </c>
      <c r="P90" s="22" t="s">
        <v>38</v>
      </c>
      <c r="Q90" s="22" t="s">
        <v>39</v>
      </c>
      <c r="R90" s="22" t="s">
        <v>2</v>
      </c>
      <c r="T90" s="22" t="s">
        <v>36</v>
      </c>
      <c r="U90" s="22" t="s">
        <v>37</v>
      </c>
      <c r="V90" s="22" t="s">
        <v>38</v>
      </c>
      <c r="W90" s="22" t="s">
        <v>39</v>
      </c>
      <c r="X90" s="22" t="s">
        <v>2</v>
      </c>
    </row>
    <row r="91" spans="2:33" s="21" customFormat="1">
      <c r="H91" s="21" t="s">
        <v>40</v>
      </c>
      <c r="I91" s="21" t="s">
        <v>41</v>
      </c>
      <c r="J91" s="21" t="s">
        <v>42</v>
      </c>
      <c r="K91" s="21" t="s">
        <v>43</v>
      </c>
      <c r="L91" s="21" t="s">
        <v>44</v>
      </c>
      <c r="N91" s="21" t="s">
        <v>40</v>
      </c>
      <c r="O91" s="21" t="s">
        <v>41</v>
      </c>
      <c r="P91" s="21" t="s">
        <v>42</v>
      </c>
      <c r="Q91" s="21" t="s">
        <v>43</v>
      </c>
      <c r="R91" s="21" t="s">
        <v>44</v>
      </c>
      <c r="T91" s="21" t="s">
        <v>40</v>
      </c>
      <c r="U91" s="21" t="s">
        <v>41</v>
      </c>
      <c r="V91" s="21" t="s">
        <v>42</v>
      </c>
      <c r="W91" s="21" t="s">
        <v>43</v>
      </c>
      <c r="X91" s="21" t="s">
        <v>44</v>
      </c>
    </row>
    <row r="93" spans="2:33" ht="12.75" customHeight="1">
      <c r="B93" s="33" t="s">
        <v>21</v>
      </c>
      <c r="H93" s="112">
        <f>ROUND(F83,8)</f>
        <v>-7.3784300000000001E-3</v>
      </c>
      <c r="I93" s="113">
        <f>ROUND($F$12*$F$18*$F$66/$F$73*$F$83,8)</f>
        <v>-3.3703299999999999E-3</v>
      </c>
      <c r="J93" s="37">
        <f t="shared" ref="J93:J104" si="0">ROUND($F$13*$F24*$F52/$F$73*$F$83,8)</f>
        <v>-1.6120900000000001E-3</v>
      </c>
      <c r="K93" s="37">
        <f t="shared" ref="K93:K104" si="1">ROUND($F$14*$F38/$F$73*$F$83,8)</f>
        <v>-6.2719999999999996E-5</v>
      </c>
      <c r="L93" s="64">
        <f t="shared" ref="L93:L104" si="2">ROUNDUP($F$15*$F38/$F$74*$F$83,8)</f>
        <v>-2.6199999999999999E-6</v>
      </c>
      <c r="M93" s="38"/>
      <c r="N93" s="112">
        <f>ROUND(F85,8)</f>
        <v>-1.84461E-3</v>
      </c>
      <c r="O93" s="113">
        <f>ROUND($F$12*$F$18*$F$66/$F$73*$F$85,8)</f>
        <v>-8.4258E-4</v>
      </c>
      <c r="P93" s="37">
        <f>ROUND($F$13*$F$24*$F$52/$F$73*$F$85,8)</f>
        <v>-4.0301999999999997E-4</v>
      </c>
      <c r="Q93" s="37">
        <f>ROUND($F$14*$F$38/$F$73*$F$85,8)</f>
        <v>-1.5679999999999999E-5</v>
      </c>
      <c r="R93" s="66">
        <f t="shared" ref="R93:R104" si="3">ROUNDUP($F$15*$F38/$F$74*$F$85,8)</f>
        <v>-6.6000000000000003E-7</v>
      </c>
      <c r="S93" s="77"/>
      <c r="T93" s="112">
        <f>ROUND(F87,8)</f>
        <v>-5.90275E-3</v>
      </c>
      <c r="U93" s="113">
        <f>ROUND($F$12*$F$18*$F$66/$F$73*$F$87,8)</f>
        <v>-2.6962599999999998E-3</v>
      </c>
      <c r="V93" s="78">
        <f t="shared" ref="V93:V104" si="4">ROUND($F$13*$F24*$F52/$F$73*$F$87,8)</f>
        <v>-1.2896699999999999E-3</v>
      </c>
      <c r="W93" s="78">
        <f t="shared" ref="W93:W104" si="5">ROUND($F$14*$F38/$F$73*$F$87,8)</f>
        <v>-5.0179999999999997E-5</v>
      </c>
      <c r="X93" s="66">
        <f t="shared" ref="X93:X104" si="6">ROUNDUP($F$15*$F38/$F$74*$F$87,8)</f>
        <v>-2.0999999999999998E-6</v>
      </c>
      <c r="Z93" s="114" t="s">
        <v>158</v>
      </c>
      <c r="AA93" s="114"/>
      <c r="AB93" s="114"/>
      <c r="AG93" s="62"/>
    </row>
    <row r="94" spans="2:33">
      <c r="B94" s="33" t="s">
        <v>22</v>
      </c>
      <c r="H94" s="112"/>
      <c r="I94" s="113"/>
      <c r="J94" s="37">
        <f t="shared" si="0"/>
        <v>-1.30156E-3</v>
      </c>
      <c r="K94" s="37">
        <f t="shared" si="1"/>
        <v>-5.6069999999999997E-5</v>
      </c>
      <c r="L94" s="64">
        <f t="shared" si="2"/>
        <v>-2.34E-6</v>
      </c>
      <c r="M94" s="38"/>
      <c r="N94" s="112"/>
      <c r="O94" s="113"/>
      <c r="P94" s="37">
        <f>ROUND($F$13*$F$25*$F$53/$F$73*$F$85,8)</f>
        <v>-3.2539E-4</v>
      </c>
      <c r="Q94" s="37">
        <f>ROUND($F$14*$F$39/$F$73*$F$85,8)</f>
        <v>-1.402E-5</v>
      </c>
      <c r="R94" s="66">
        <f t="shared" si="3"/>
        <v>-5.8999999999999996E-7</v>
      </c>
      <c r="S94" s="77"/>
      <c r="T94" s="112"/>
      <c r="U94" s="113"/>
      <c r="V94" s="78">
        <f t="shared" si="4"/>
        <v>-1.0412399999999999E-3</v>
      </c>
      <c r="W94" s="78">
        <f t="shared" si="5"/>
        <v>-4.4860000000000001E-5</v>
      </c>
      <c r="X94" s="66">
        <f t="shared" si="6"/>
        <v>-1.8699999999999999E-6</v>
      </c>
      <c r="Z94" s="114"/>
      <c r="AA94" s="114"/>
      <c r="AB94" s="114"/>
    </row>
    <row r="95" spans="2:33">
      <c r="B95" s="33" t="s">
        <v>23</v>
      </c>
      <c r="H95" s="112"/>
      <c r="I95" s="113"/>
      <c r="J95" s="37">
        <f t="shared" si="0"/>
        <v>-1.1270500000000001E-3</v>
      </c>
      <c r="K95" s="37">
        <f t="shared" si="1"/>
        <v>-4.3829999999999999E-5</v>
      </c>
      <c r="L95" s="64">
        <f t="shared" si="2"/>
        <v>-1.8299999999999998E-6</v>
      </c>
      <c r="M95" s="38"/>
      <c r="N95" s="112"/>
      <c r="O95" s="113"/>
      <c r="P95" s="37">
        <f>ROUND($F$13*$F$26*$F$54/$F$73*$F$85,8)</f>
        <v>-2.8175999999999999E-4</v>
      </c>
      <c r="Q95" s="37">
        <f>ROUND($F$14*$F$40/$F$73*$F$85,8)</f>
        <v>-1.096E-5</v>
      </c>
      <c r="R95" s="66">
        <f t="shared" si="3"/>
        <v>-4.5999999999999999E-7</v>
      </c>
      <c r="S95" s="77"/>
      <c r="T95" s="112"/>
      <c r="U95" s="113"/>
      <c r="V95" s="78">
        <f t="shared" si="4"/>
        <v>-9.0163999999999999E-4</v>
      </c>
      <c r="W95" s="78">
        <f t="shared" si="5"/>
        <v>-3.506E-5</v>
      </c>
      <c r="X95" s="66">
        <f t="shared" si="6"/>
        <v>-1.4699999999999999E-6</v>
      </c>
      <c r="Z95" s="114"/>
      <c r="AA95" s="114"/>
      <c r="AB95" s="114"/>
    </row>
    <row r="96" spans="2:33">
      <c r="B96" s="33" t="s">
        <v>3</v>
      </c>
      <c r="H96" s="112"/>
      <c r="I96" s="113">
        <f>ROUND($F$12*$F$19*$F$67/$F$73*$F$83,8)</f>
        <v>-1.80276E-3</v>
      </c>
      <c r="J96" s="37">
        <f t="shared" si="0"/>
        <v>-8.1324000000000001E-4</v>
      </c>
      <c r="K96" s="37">
        <f t="shared" si="1"/>
        <v>-3.269E-5</v>
      </c>
      <c r="L96" s="64">
        <f t="shared" si="2"/>
        <v>-1.3699999999999998E-6</v>
      </c>
      <c r="M96" s="38"/>
      <c r="N96" s="112"/>
      <c r="O96" s="113">
        <f>ROUND($F$12*$F$19*$F$67/$F$73*$F$85,8)</f>
        <v>-4.5069000000000001E-4</v>
      </c>
      <c r="P96" s="37">
        <f>ROUND($F$13*$F$27*$F$55/$F$73*$F$85,8)</f>
        <v>-2.0331E-4</v>
      </c>
      <c r="Q96" s="37">
        <f>ROUND($F$14*$F$41/$F$73*$F$85,8)</f>
        <v>-8.1699999999999997E-6</v>
      </c>
      <c r="R96" s="66">
        <f t="shared" si="3"/>
        <v>-3.4999999999999998E-7</v>
      </c>
      <c r="S96" s="77"/>
      <c r="T96" s="112"/>
      <c r="U96" s="113">
        <f>ROUND($F$12*$F$19*$F$67/$F$73*$F$87,8)</f>
        <v>-1.44221E-3</v>
      </c>
      <c r="V96" s="78">
        <f t="shared" si="4"/>
        <v>-6.5059999999999998E-4</v>
      </c>
      <c r="W96" s="78">
        <f t="shared" si="5"/>
        <v>-2.6149999999999999E-5</v>
      </c>
      <c r="X96" s="66">
        <f t="shared" si="6"/>
        <v>-1.0899999999999999E-6</v>
      </c>
      <c r="Z96" s="114"/>
      <c r="AA96" s="114"/>
      <c r="AB96" s="114"/>
    </row>
    <row r="97" spans="2:28">
      <c r="B97" s="33" t="s">
        <v>24</v>
      </c>
      <c r="H97" s="112"/>
      <c r="I97" s="113"/>
      <c r="J97" s="37">
        <f t="shared" si="0"/>
        <v>-7.4447000000000001E-4</v>
      </c>
      <c r="K97" s="37">
        <f t="shared" si="1"/>
        <v>-2.8969999999999999E-5</v>
      </c>
      <c r="L97" s="64">
        <f t="shared" si="2"/>
        <v>-1.2099999999999998E-6</v>
      </c>
      <c r="M97" s="38"/>
      <c r="N97" s="112"/>
      <c r="O97" s="113"/>
      <c r="P97" s="37">
        <f>ROUND($F$13*$F$28*$F$56/$F$73*$F$85,8)</f>
        <v>-1.8611999999999999E-4</v>
      </c>
      <c r="Q97" s="37">
        <f>ROUND($F$14*$F$42/$F$73*$F$85,8)</f>
        <v>-7.2400000000000001E-6</v>
      </c>
      <c r="R97" s="66">
        <f t="shared" si="3"/>
        <v>-3.1E-7</v>
      </c>
      <c r="S97" s="77"/>
      <c r="T97" s="112"/>
      <c r="U97" s="113"/>
      <c r="V97" s="78">
        <f t="shared" si="4"/>
        <v>-5.9557999999999996E-4</v>
      </c>
      <c r="W97" s="78">
        <f t="shared" si="5"/>
        <v>-2.3180000000000002E-5</v>
      </c>
      <c r="X97" s="66">
        <f t="shared" si="6"/>
        <v>-9.6999999999999982E-7</v>
      </c>
      <c r="Z97" s="114"/>
      <c r="AA97" s="114"/>
      <c r="AB97" s="114"/>
    </row>
    <row r="98" spans="2:28">
      <c r="B98" s="33" t="s">
        <v>25</v>
      </c>
      <c r="H98" s="112"/>
      <c r="I98" s="113"/>
      <c r="J98" s="37">
        <f t="shared" si="0"/>
        <v>-6.0493000000000005E-4</v>
      </c>
      <c r="K98" s="37">
        <f t="shared" si="1"/>
        <v>-2.4340000000000001E-5</v>
      </c>
      <c r="L98" s="64">
        <f t="shared" si="2"/>
        <v>-1.02E-6</v>
      </c>
      <c r="M98" s="38"/>
      <c r="N98" s="112"/>
      <c r="O98" s="113"/>
      <c r="P98" s="37">
        <f>ROUND($F$13*$F$29*$F$57/$F$73*$F$85,8)</f>
        <v>-1.5123E-4</v>
      </c>
      <c r="Q98" s="37">
        <f>ROUND($F$14*$F$43/$F$73*$F$85,8)</f>
        <v>-6.0800000000000002E-6</v>
      </c>
      <c r="R98" s="66">
        <f t="shared" si="3"/>
        <v>-2.6E-7</v>
      </c>
      <c r="S98" s="77"/>
      <c r="T98" s="112"/>
      <c r="U98" s="113"/>
      <c r="V98" s="78">
        <f t="shared" si="4"/>
        <v>-4.8393999999999998E-4</v>
      </c>
      <c r="W98" s="78">
        <f t="shared" si="5"/>
        <v>-1.9470000000000002E-5</v>
      </c>
      <c r="X98" s="66">
        <f t="shared" si="6"/>
        <v>-8.1999999999999998E-7</v>
      </c>
      <c r="Z98" s="114"/>
      <c r="AA98" s="114"/>
      <c r="AB98" s="114"/>
    </row>
    <row r="99" spans="2:28">
      <c r="B99" s="33" t="s">
        <v>26</v>
      </c>
      <c r="H99" s="112"/>
      <c r="I99" s="113">
        <f>ROUND($F$12*$F$20*$F$68/$F$73*$F$83,8)</f>
        <v>-1.4622400000000001E-3</v>
      </c>
      <c r="J99" s="37">
        <f t="shared" si="0"/>
        <v>-5.9031000000000003E-4</v>
      </c>
      <c r="K99" s="37">
        <f t="shared" si="1"/>
        <v>-2.296E-5</v>
      </c>
      <c r="L99" s="64">
        <f t="shared" si="2"/>
        <v>-9.5999999999999991E-7</v>
      </c>
      <c r="M99" s="38"/>
      <c r="N99" s="112"/>
      <c r="O99" s="113">
        <f>ROUND($F$12*$F$20*$F$68/$F$73*$F$85,8)</f>
        <v>-3.6556000000000002E-4</v>
      </c>
      <c r="P99" s="37">
        <f>ROUND($F$13*$F$30*$F$58/$F$73*$F$85,8)</f>
        <v>-1.4757999999999999E-4</v>
      </c>
      <c r="Q99" s="37">
        <f>ROUND($F$14*$F$44/$F$73*$F$85,8)</f>
        <v>-5.7400000000000001E-6</v>
      </c>
      <c r="R99" s="66">
        <f t="shared" si="3"/>
        <v>-2.3999999999999998E-7</v>
      </c>
      <c r="S99" s="77"/>
      <c r="T99" s="112"/>
      <c r="U99" s="113">
        <f>ROUND($F$12*$F$20*$F$68/$F$73*$F$87,8)</f>
        <v>-1.16979E-3</v>
      </c>
      <c r="V99" s="78">
        <f t="shared" si="4"/>
        <v>-4.7225000000000001E-4</v>
      </c>
      <c r="W99" s="78">
        <f t="shared" si="5"/>
        <v>-1.8369999999999999E-5</v>
      </c>
      <c r="X99" s="66">
        <f t="shared" si="6"/>
        <v>-7.7000000000000004E-7</v>
      </c>
      <c r="Z99" s="114"/>
      <c r="AA99" s="114"/>
      <c r="AB99" s="114"/>
    </row>
    <row r="100" spans="2:28">
      <c r="B100" s="33" t="s">
        <v>27</v>
      </c>
      <c r="H100" s="112"/>
      <c r="I100" s="113"/>
      <c r="J100" s="37">
        <f t="shared" si="0"/>
        <v>-5.6117999999999999E-4</v>
      </c>
      <c r="K100" s="37">
        <f t="shared" si="1"/>
        <v>-2.1860000000000001E-5</v>
      </c>
      <c r="L100" s="64">
        <f t="shared" si="2"/>
        <v>-9.1999999999999998E-7</v>
      </c>
      <c r="M100" s="38"/>
      <c r="N100" s="112"/>
      <c r="O100" s="113"/>
      <c r="P100" s="37">
        <f>ROUND($F$13*$F$31*$F$59/$F$73*$F$85,8)</f>
        <v>-1.4029E-4</v>
      </c>
      <c r="Q100" s="37">
        <f>ROUND($F$14*$F$45/$F$73*$F$85,8)</f>
        <v>-5.4700000000000001E-6</v>
      </c>
      <c r="R100" s="66">
        <f t="shared" si="3"/>
        <v>-2.3000000000000002E-7</v>
      </c>
      <c r="S100" s="77"/>
      <c r="T100" s="112"/>
      <c r="U100" s="113"/>
      <c r="V100" s="78">
        <f t="shared" si="4"/>
        <v>-4.4893999999999999E-4</v>
      </c>
      <c r="W100" s="78">
        <f t="shared" si="5"/>
        <v>-1.749E-5</v>
      </c>
      <c r="X100" s="66">
        <f t="shared" si="6"/>
        <v>-7.3E-7</v>
      </c>
      <c r="Z100" s="114"/>
      <c r="AA100" s="114"/>
      <c r="AB100" s="114"/>
    </row>
    <row r="101" spans="2:28">
      <c r="B101" s="33" t="s">
        <v>4</v>
      </c>
      <c r="H101" s="112"/>
      <c r="I101" s="113"/>
      <c r="J101" s="37">
        <f t="shared" si="0"/>
        <v>-6.0311000000000002E-4</v>
      </c>
      <c r="K101" s="37">
        <f t="shared" si="1"/>
        <v>-2.427E-5</v>
      </c>
      <c r="L101" s="64">
        <f t="shared" si="2"/>
        <v>-1.02E-6</v>
      </c>
      <c r="M101" s="38"/>
      <c r="N101" s="112"/>
      <c r="O101" s="113"/>
      <c r="P101" s="37">
        <f>ROUND($F$13*$F$32*$F$60/$F$73*$F$85,8)</f>
        <v>-1.5077999999999999E-4</v>
      </c>
      <c r="Q101" s="37">
        <f>ROUND($F$14*$F$46/$F$73*$F$85,8)</f>
        <v>-6.0700000000000003E-6</v>
      </c>
      <c r="R101" s="66">
        <f t="shared" si="3"/>
        <v>-2.6E-7</v>
      </c>
      <c r="S101" s="77"/>
      <c r="T101" s="112"/>
      <c r="U101" s="113"/>
      <c r="V101" s="78">
        <f t="shared" si="4"/>
        <v>-4.8249000000000002E-4</v>
      </c>
      <c r="W101" s="78">
        <f t="shared" si="5"/>
        <v>-1.9409999999999999E-5</v>
      </c>
      <c r="X101" s="66">
        <f t="shared" si="6"/>
        <v>-8.0999999999999997E-7</v>
      </c>
      <c r="Z101" s="114"/>
      <c r="AA101" s="114"/>
      <c r="AB101" s="114"/>
    </row>
    <row r="102" spans="2:28">
      <c r="B102" s="33" t="s">
        <v>28</v>
      </c>
      <c r="H102" s="112"/>
      <c r="I102" s="113">
        <f>ROUND($F$12*$F$21*$F$69/$F$73*$F$83,8)</f>
        <v>-2.5688099999999999E-3</v>
      </c>
      <c r="J102" s="37">
        <f t="shared" si="0"/>
        <v>-7.1533000000000002E-4</v>
      </c>
      <c r="K102" s="37">
        <f t="shared" si="1"/>
        <v>-2.7840000000000001E-5</v>
      </c>
      <c r="L102" s="64">
        <f t="shared" si="2"/>
        <v>-1.1699999999999998E-6</v>
      </c>
      <c r="M102" s="38"/>
      <c r="N102" s="112"/>
      <c r="O102" s="113">
        <f>ROUND($F$12*$F$21*$F$69/$F$73*$F$85,8)</f>
        <v>-6.422E-4</v>
      </c>
      <c r="P102" s="37">
        <f>ROUND($F$13*$F$33*$F$61/$F$73*$F$85,8)</f>
        <v>-1.7882999999999999E-4</v>
      </c>
      <c r="Q102" s="37">
        <f>ROUND($F$14*$F$47/$F$73*$F$85,8)</f>
        <v>-6.9600000000000003E-6</v>
      </c>
      <c r="R102" s="66">
        <f t="shared" si="3"/>
        <v>-2.9999999999999999E-7</v>
      </c>
      <c r="S102" s="77"/>
      <c r="T102" s="112"/>
      <c r="U102" s="113">
        <f>ROUND($F$12*$F$21*$F$69/$F$73*$F$87,8)</f>
        <v>-2.0550400000000002E-3</v>
      </c>
      <c r="V102" s="78">
        <f t="shared" si="4"/>
        <v>-5.7227000000000005E-4</v>
      </c>
      <c r="W102" s="78">
        <f t="shared" si="5"/>
        <v>-2.2269999999999999E-5</v>
      </c>
      <c r="X102" s="66">
        <f t="shared" si="6"/>
        <v>-9.2999999999999999E-7</v>
      </c>
      <c r="Z102" s="114"/>
      <c r="AA102" s="114"/>
      <c r="AB102" s="114"/>
    </row>
    <row r="103" spans="2:28">
      <c r="B103" s="33" t="s">
        <v>5</v>
      </c>
      <c r="H103" s="112"/>
      <c r="I103" s="113"/>
      <c r="J103" s="37">
        <f t="shared" si="0"/>
        <v>-1.02793E-3</v>
      </c>
      <c r="K103" s="37">
        <f t="shared" si="1"/>
        <v>-4.1319999999999997E-5</v>
      </c>
      <c r="L103" s="64">
        <f t="shared" si="2"/>
        <v>-1.73E-6</v>
      </c>
      <c r="M103" s="38"/>
      <c r="N103" s="112"/>
      <c r="O103" s="113"/>
      <c r="P103" s="37">
        <f>ROUND($F$13*$F$34*$F$62/$F$73*$F$85,8)</f>
        <v>-2.5698000000000002E-4</v>
      </c>
      <c r="Q103" s="37">
        <f>ROUND($F$14*$F$48/$F$73*$F$85,8)</f>
        <v>-1.0329999999999999E-5</v>
      </c>
      <c r="R103" s="66">
        <f t="shared" si="3"/>
        <v>-4.4000000000000002E-7</v>
      </c>
      <c r="S103" s="77"/>
      <c r="T103" s="112"/>
      <c r="U103" s="113"/>
      <c r="V103" s="78">
        <f t="shared" si="4"/>
        <v>-8.2233999999999996E-4</v>
      </c>
      <c r="W103" s="78">
        <f t="shared" si="5"/>
        <v>-3.3059999999999999E-5</v>
      </c>
      <c r="X103" s="66">
        <f t="shared" si="6"/>
        <v>-1.3799999999999999E-6</v>
      </c>
      <c r="Z103" s="114"/>
      <c r="AA103" s="114"/>
      <c r="AB103" s="114"/>
    </row>
    <row r="104" spans="2:28">
      <c r="B104" s="33" t="s">
        <v>6</v>
      </c>
      <c r="H104" s="112"/>
      <c r="I104" s="113"/>
      <c r="J104" s="37">
        <f t="shared" si="0"/>
        <v>-1.33855E-3</v>
      </c>
      <c r="K104" s="37">
        <f t="shared" si="1"/>
        <v>-5.2070000000000001E-5</v>
      </c>
      <c r="L104" s="64">
        <f t="shared" si="2"/>
        <v>-2.17E-6</v>
      </c>
      <c r="M104" s="38"/>
      <c r="N104" s="112"/>
      <c r="O104" s="113"/>
      <c r="P104" s="37">
        <f>ROUND($F$13*$F$35*$F$63/$F$73*$F$85,8)</f>
        <v>-3.3463999999999998E-4</v>
      </c>
      <c r="Q104" s="37">
        <f>ROUND($F$14*$F$49/$F$73*$F$85,8)</f>
        <v>-1.3020000000000001E-5</v>
      </c>
      <c r="R104" s="66">
        <f t="shared" si="3"/>
        <v>-5.5000000000000003E-7</v>
      </c>
      <c r="S104" s="77"/>
      <c r="T104" s="112"/>
      <c r="U104" s="113"/>
      <c r="V104" s="78">
        <f t="shared" si="4"/>
        <v>-1.07084E-3</v>
      </c>
      <c r="W104" s="78">
        <f t="shared" si="5"/>
        <v>-4.1659999999999998E-5</v>
      </c>
      <c r="X104" s="66">
        <f t="shared" si="6"/>
        <v>-1.7399999999999999E-6</v>
      </c>
      <c r="Z104" s="114"/>
      <c r="AA104" s="114"/>
      <c r="AB104" s="114"/>
    </row>
    <row r="105" spans="2:28">
      <c r="L105" s="65"/>
      <c r="R105" s="61"/>
      <c r="S105" s="61"/>
      <c r="T105" s="61"/>
      <c r="U105" s="61"/>
      <c r="V105" s="61"/>
      <c r="W105" s="61"/>
      <c r="X105" s="61"/>
    </row>
    <row r="106" spans="2:28">
      <c r="L106" s="65"/>
      <c r="R106" s="61"/>
      <c r="S106" s="61"/>
      <c r="T106" s="61"/>
      <c r="U106" s="61"/>
      <c r="V106" s="61"/>
      <c r="W106" s="61"/>
      <c r="X106" s="61"/>
    </row>
    <row r="107" spans="2:28" s="20" customFormat="1">
      <c r="B107" s="34" t="s">
        <v>29</v>
      </c>
      <c r="C107" s="34"/>
      <c r="D107" s="34"/>
      <c r="E107" s="34"/>
      <c r="F107" s="34"/>
      <c r="G107" s="34"/>
      <c r="H107" s="34" t="s">
        <v>35</v>
      </c>
      <c r="I107" s="34"/>
      <c r="J107" s="34"/>
      <c r="K107" s="34"/>
      <c r="L107" s="71"/>
      <c r="M107" s="34"/>
      <c r="N107" s="34" t="s">
        <v>1</v>
      </c>
      <c r="O107" s="34"/>
      <c r="P107" s="34"/>
      <c r="Q107" s="34"/>
      <c r="R107" s="71"/>
      <c r="S107" s="67"/>
      <c r="T107" s="67"/>
      <c r="U107" s="67"/>
      <c r="V107" s="67"/>
      <c r="W107" s="67"/>
      <c r="X107" s="67"/>
    </row>
    <row r="108" spans="2:28" s="22" customFormat="1">
      <c r="B108" s="35" t="s">
        <v>30</v>
      </c>
      <c r="C108" s="35"/>
      <c r="D108" s="35"/>
      <c r="E108" s="35"/>
      <c r="F108" s="35"/>
      <c r="G108" s="35"/>
      <c r="H108" s="35" t="s">
        <v>36</v>
      </c>
      <c r="I108" s="35" t="s">
        <v>37</v>
      </c>
      <c r="J108" s="35" t="s">
        <v>38</v>
      </c>
      <c r="K108" s="35" t="s">
        <v>39</v>
      </c>
      <c r="L108" s="72" t="s">
        <v>2</v>
      </c>
      <c r="M108" s="35"/>
      <c r="N108" s="35" t="s">
        <v>36</v>
      </c>
      <c r="O108" s="35" t="s">
        <v>37</v>
      </c>
      <c r="P108" s="35" t="s">
        <v>38</v>
      </c>
      <c r="Q108" s="35" t="s">
        <v>39</v>
      </c>
      <c r="R108" s="72" t="s">
        <v>2</v>
      </c>
      <c r="S108" s="68"/>
      <c r="T108" s="68"/>
      <c r="U108" s="68"/>
      <c r="V108" s="68"/>
      <c r="W108" s="68"/>
      <c r="X108" s="68"/>
    </row>
    <row r="109" spans="2:28" s="21" customFormat="1">
      <c r="B109" s="36"/>
      <c r="C109" s="36"/>
      <c r="D109" s="36"/>
      <c r="E109" s="36"/>
      <c r="F109" s="36"/>
      <c r="G109" s="36"/>
      <c r="H109" s="36" t="s">
        <v>40</v>
      </c>
      <c r="I109" s="36" t="s">
        <v>41</v>
      </c>
      <c r="J109" s="36" t="s">
        <v>42</v>
      </c>
      <c r="K109" s="36" t="s">
        <v>43</v>
      </c>
      <c r="L109" s="73" t="s">
        <v>44</v>
      </c>
      <c r="M109" s="36"/>
      <c r="N109" s="36" t="s">
        <v>40</v>
      </c>
      <c r="O109" s="36" t="s">
        <v>41</v>
      </c>
      <c r="P109" s="36" t="s">
        <v>42</v>
      </c>
      <c r="Q109" s="36" t="s">
        <v>43</v>
      </c>
      <c r="R109" s="73" t="s">
        <v>44</v>
      </c>
      <c r="S109" s="69"/>
      <c r="T109" s="69"/>
      <c r="U109" s="69"/>
      <c r="V109" s="69"/>
      <c r="W109" s="69"/>
      <c r="X109" s="69"/>
    </row>
    <row r="110" spans="2:28">
      <c r="L110" s="65"/>
      <c r="R110" s="61"/>
      <c r="S110" s="61"/>
      <c r="T110" s="61"/>
      <c r="U110" s="61"/>
      <c r="V110" s="61"/>
      <c r="W110" s="61"/>
      <c r="X110" s="61"/>
    </row>
    <row r="111" spans="2:28" ht="12.75" customHeight="1">
      <c r="B111" s="33" t="s">
        <v>21</v>
      </c>
      <c r="H111" s="112">
        <f>ROUND(F84,8)</f>
        <v>-6.4509399999999996E-3</v>
      </c>
      <c r="I111" s="113">
        <f>ROUND($F$12*$F$18*$F$66/$F$73*$F$84,8)</f>
        <v>-2.9466700000000002E-3</v>
      </c>
      <c r="J111" s="37">
        <f t="shared" ref="J111:J122" si="7">ROUND($F$13*$F24*$F52/$F$73*$F$84,8)</f>
        <v>-1.4094400000000001E-3</v>
      </c>
      <c r="K111" s="37">
        <f t="shared" ref="K111:K122" si="8">ROUND($F$14*$F38/$F$73*$F$84,8)</f>
        <v>-5.4839999999999997E-5</v>
      </c>
      <c r="L111" s="64">
        <f t="shared" ref="L111:L122" si="9">ROUNDUP($F$15*$F38/$F$74*$F$84,8)</f>
        <v>-2.2900000000000001E-6</v>
      </c>
      <c r="N111" s="112">
        <f>ROUND(F86,8)</f>
        <v>-1.6127400000000001E-3</v>
      </c>
      <c r="O111" s="113">
        <f>ROUND($F$12*$F$18*$F$66/$F$73*$F$86,8)</f>
        <v>-7.3667000000000003E-4</v>
      </c>
      <c r="P111" s="37">
        <f t="shared" ref="P111:P122" si="10">ROUND($F$13*$F24*$F52/$F$73*$F$86,8)</f>
        <v>-3.5236000000000002E-4</v>
      </c>
      <c r="Q111" s="37">
        <f t="shared" ref="Q111:Q122" si="11">ROUND($F$14*$F38/$F$73*$F$86,8)</f>
        <v>-1.3709999999999999E-5</v>
      </c>
      <c r="R111" s="66">
        <f t="shared" ref="R111:R122" si="12">ROUNDUP($F$15*$F38/$F$74*$F$86,8)</f>
        <v>-5.8000000000000006E-7</v>
      </c>
      <c r="S111" s="77"/>
      <c r="T111" s="114" t="s">
        <v>158</v>
      </c>
      <c r="U111" s="114"/>
      <c r="V111" s="114"/>
      <c r="W111" s="77"/>
      <c r="X111" s="77"/>
    </row>
    <row r="112" spans="2:28">
      <c r="B112" s="33" t="s">
        <v>22</v>
      </c>
      <c r="H112" s="112"/>
      <c r="I112" s="113"/>
      <c r="J112" s="37">
        <f t="shared" si="7"/>
        <v>-1.13795E-3</v>
      </c>
      <c r="K112" s="37">
        <f t="shared" si="8"/>
        <v>-4.9020000000000002E-5</v>
      </c>
      <c r="L112" s="64">
        <f t="shared" si="9"/>
        <v>-2.0499999999999999E-6</v>
      </c>
      <c r="N112" s="112"/>
      <c r="O112" s="113"/>
      <c r="P112" s="37">
        <f t="shared" si="10"/>
        <v>-2.8448999999999998E-4</v>
      </c>
      <c r="Q112" s="37">
        <f t="shared" si="11"/>
        <v>-1.226E-5</v>
      </c>
      <c r="R112" s="66">
        <f t="shared" si="12"/>
        <v>-5.2E-7</v>
      </c>
      <c r="S112" s="77"/>
      <c r="T112" s="114"/>
      <c r="U112" s="114"/>
      <c r="V112" s="114"/>
      <c r="W112" s="77"/>
      <c r="X112" s="77"/>
    </row>
    <row r="113" spans="2:24">
      <c r="B113" s="33" t="s">
        <v>23</v>
      </c>
      <c r="H113" s="112"/>
      <c r="I113" s="113"/>
      <c r="J113" s="37">
        <f t="shared" si="7"/>
        <v>-9.8537999999999989E-4</v>
      </c>
      <c r="K113" s="37">
        <f t="shared" si="8"/>
        <v>-3.8319999999999999E-5</v>
      </c>
      <c r="L113" s="64">
        <f t="shared" si="9"/>
        <v>-1.5999999999999999E-6</v>
      </c>
      <c r="N113" s="112"/>
      <c r="O113" s="113"/>
      <c r="P113" s="37">
        <f t="shared" si="10"/>
        <v>-2.4634E-4</v>
      </c>
      <c r="Q113" s="37">
        <f t="shared" si="11"/>
        <v>-9.5799999999999998E-6</v>
      </c>
      <c r="R113" s="66">
        <f t="shared" si="12"/>
        <v>-4.0000000000000003E-7</v>
      </c>
      <c r="S113" s="77"/>
      <c r="T113" s="114"/>
      <c r="U113" s="114"/>
      <c r="V113" s="114"/>
      <c r="W113" s="77"/>
      <c r="X113" s="77"/>
    </row>
    <row r="114" spans="2:24">
      <c r="B114" s="33" t="s">
        <v>3</v>
      </c>
      <c r="H114" s="112"/>
      <c r="I114" s="113">
        <f>ROUND($F$12*$F$19*$F$67/$F$73*$F$84,8)</f>
        <v>-1.5761499999999999E-3</v>
      </c>
      <c r="J114" s="37">
        <f t="shared" si="7"/>
        <v>-7.1102000000000003E-4</v>
      </c>
      <c r="K114" s="37">
        <f t="shared" si="8"/>
        <v>-2.8580000000000001E-5</v>
      </c>
      <c r="L114" s="64">
        <f t="shared" si="9"/>
        <v>-1.1999999999999999E-6</v>
      </c>
      <c r="N114" s="112"/>
      <c r="O114" s="113">
        <f>ROUND($F$12*$F$19*$F$67/$F$73*$F$86,8)</f>
        <v>-3.9404000000000002E-4</v>
      </c>
      <c r="P114" s="37">
        <f t="shared" si="10"/>
        <v>-1.7775000000000001E-4</v>
      </c>
      <c r="Q114" s="37">
        <f t="shared" si="11"/>
        <v>-7.1400000000000002E-6</v>
      </c>
      <c r="R114" s="66">
        <f t="shared" si="12"/>
        <v>-2.9999999999999999E-7</v>
      </c>
      <c r="S114" s="77"/>
      <c r="T114" s="114"/>
      <c r="U114" s="114"/>
      <c r="V114" s="114"/>
      <c r="W114" s="77"/>
      <c r="X114" s="77"/>
    </row>
    <row r="115" spans="2:24">
      <c r="B115" s="33" t="s">
        <v>24</v>
      </c>
      <c r="H115" s="112"/>
      <c r="I115" s="113"/>
      <c r="J115" s="37">
        <f t="shared" si="7"/>
        <v>-6.5089E-4</v>
      </c>
      <c r="K115" s="37">
        <f t="shared" si="8"/>
        <v>-2.533E-5</v>
      </c>
      <c r="L115" s="64">
        <f t="shared" si="9"/>
        <v>-1.0599999999999998E-6</v>
      </c>
      <c r="N115" s="112"/>
      <c r="O115" s="113"/>
      <c r="P115" s="37">
        <f t="shared" si="10"/>
        <v>-1.6271999999999999E-4</v>
      </c>
      <c r="Q115" s="37">
        <f t="shared" si="11"/>
        <v>-6.3300000000000004E-6</v>
      </c>
      <c r="R115" s="66">
        <f t="shared" si="12"/>
        <v>-2.7000000000000001E-7</v>
      </c>
      <c r="S115" s="77"/>
      <c r="T115" s="114"/>
      <c r="U115" s="114"/>
      <c r="V115" s="114"/>
      <c r="W115" s="77"/>
      <c r="X115" s="77"/>
    </row>
    <row r="116" spans="2:24">
      <c r="B116" s="33" t="s">
        <v>25</v>
      </c>
      <c r="H116" s="112"/>
      <c r="I116" s="113"/>
      <c r="J116" s="37">
        <f t="shared" si="7"/>
        <v>-5.2888999999999996E-4</v>
      </c>
      <c r="K116" s="37">
        <f t="shared" si="8"/>
        <v>-2.128E-5</v>
      </c>
      <c r="L116" s="64">
        <f t="shared" si="9"/>
        <v>-8.9000000000000006E-7</v>
      </c>
      <c r="N116" s="112"/>
      <c r="O116" s="113"/>
      <c r="P116" s="37">
        <f t="shared" si="10"/>
        <v>-1.3222E-4</v>
      </c>
      <c r="Q116" s="37">
        <f t="shared" si="11"/>
        <v>-5.3199999999999999E-6</v>
      </c>
      <c r="R116" s="66">
        <f t="shared" si="12"/>
        <v>-2.3000000000000002E-7</v>
      </c>
      <c r="S116" s="77"/>
      <c r="T116" s="114"/>
      <c r="U116" s="114"/>
      <c r="V116" s="114"/>
      <c r="W116" s="77"/>
      <c r="X116" s="77"/>
    </row>
    <row r="117" spans="2:24">
      <c r="B117" s="33" t="s">
        <v>26</v>
      </c>
      <c r="H117" s="112"/>
      <c r="I117" s="113">
        <f>ROUND($F$12*$F$20*$F$68/$F$73*$F$84,8)</f>
        <v>-1.27844E-3</v>
      </c>
      <c r="J117" s="37">
        <f t="shared" si="7"/>
        <v>-5.1610999999999996E-4</v>
      </c>
      <c r="K117" s="37">
        <f t="shared" si="8"/>
        <v>-2.0069999999999999E-5</v>
      </c>
      <c r="L117" s="64">
        <f t="shared" si="9"/>
        <v>-8.4E-7</v>
      </c>
      <c r="N117" s="112"/>
      <c r="O117" s="113">
        <f>ROUND($F$12*$F$20*$F$68/$F$73*$F$86,8)</f>
        <v>-3.1961000000000001E-4</v>
      </c>
      <c r="P117" s="37">
        <f t="shared" si="10"/>
        <v>-1.2903E-4</v>
      </c>
      <c r="Q117" s="37">
        <f t="shared" si="11"/>
        <v>-5.0200000000000002E-6</v>
      </c>
      <c r="R117" s="66">
        <f t="shared" si="12"/>
        <v>-2.1E-7</v>
      </c>
      <c r="S117" s="77"/>
      <c r="T117" s="114"/>
      <c r="U117" s="114"/>
      <c r="V117" s="114"/>
      <c r="W117" s="77"/>
      <c r="X117" s="77"/>
    </row>
    <row r="118" spans="2:24">
      <c r="B118" s="33" t="s">
        <v>27</v>
      </c>
      <c r="H118" s="112"/>
      <c r="I118" s="113"/>
      <c r="J118" s="37">
        <f t="shared" si="7"/>
        <v>-4.9063000000000004E-4</v>
      </c>
      <c r="K118" s="37">
        <f t="shared" si="8"/>
        <v>-1.9110000000000002E-5</v>
      </c>
      <c r="L118" s="64">
        <f t="shared" si="9"/>
        <v>-7.9999999999999996E-7</v>
      </c>
      <c r="N118" s="112"/>
      <c r="O118" s="113"/>
      <c r="P118" s="37">
        <f t="shared" si="10"/>
        <v>-1.2265999999999999E-4</v>
      </c>
      <c r="Q118" s="37">
        <f t="shared" si="11"/>
        <v>-4.78E-6</v>
      </c>
      <c r="R118" s="66">
        <f t="shared" si="12"/>
        <v>-2.0000000000000002E-7</v>
      </c>
      <c r="S118" s="77"/>
      <c r="T118" s="114"/>
      <c r="U118" s="114"/>
      <c r="V118" s="114"/>
      <c r="W118" s="77"/>
      <c r="X118" s="77"/>
    </row>
    <row r="119" spans="2:24">
      <c r="B119" s="33" t="s">
        <v>4</v>
      </c>
      <c r="H119" s="112"/>
      <c r="I119" s="113"/>
      <c r="J119" s="37">
        <f t="shared" si="7"/>
        <v>-5.2729999999999997E-4</v>
      </c>
      <c r="K119" s="37">
        <f t="shared" si="8"/>
        <v>-2.122E-5</v>
      </c>
      <c r="L119" s="64">
        <f t="shared" si="9"/>
        <v>-8.9000000000000006E-7</v>
      </c>
      <c r="N119" s="112"/>
      <c r="O119" s="113"/>
      <c r="P119" s="37">
        <f t="shared" si="10"/>
        <v>-1.3181999999999999E-4</v>
      </c>
      <c r="Q119" s="37">
        <f t="shared" si="11"/>
        <v>-5.3000000000000001E-6</v>
      </c>
      <c r="R119" s="66">
        <f t="shared" si="12"/>
        <v>-2.3000000000000002E-7</v>
      </c>
      <c r="S119" s="77"/>
      <c r="T119" s="114"/>
      <c r="U119" s="114"/>
      <c r="V119" s="114"/>
      <c r="W119" s="77"/>
      <c r="X119" s="77"/>
    </row>
    <row r="120" spans="2:24">
      <c r="B120" s="33" t="s">
        <v>28</v>
      </c>
      <c r="H120" s="112"/>
      <c r="I120" s="113">
        <f>ROUND($F$12*$F$21*$F$69/$F$73*$F$84,8)</f>
        <v>-2.2458999999999999E-3</v>
      </c>
      <c r="J120" s="37">
        <f t="shared" si="7"/>
        <v>-6.2540999999999996E-4</v>
      </c>
      <c r="K120" s="37">
        <f t="shared" si="8"/>
        <v>-2.4340000000000001E-5</v>
      </c>
      <c r="L120" s="64">
        <f t="shared" si="9"/>
        <v>-1.02E-6</v>
      </c>
      <c r="N120" s="112"/>
      <c r="O120" s="113">
        <f>ROUND($F$12*$F$21*$F$69/$F$73*$F$86,8)</f>
        <v>-5.6148000000000005E-4</v>
      </c>
      <c r="P120" s="37">
        <f t="shared" si="10"/>
        <v>-1.5635000000000001E-4</v>
      </c>
      <c r="Q120" s="37">
        <f t="shared" si="11"/>
        <v>-6.0900000000000001E-6</v>
      </c>
      <c r="R120" s="66">
        <f t="shared" si="12"/>
        <v>-2.6E-7</v>
      </c>
      <c r="S120" s="77"/>
      <c r="T120" s="114"/>
      <c r="U120" s="114"/>
      <c r="V120" s="114"/>
      <c r="W120" s="77"/>
      <c r="X120" s="77"/>
    </row>
    <row r="121" spans="2:24">
      <c r="B121" s="33" t="s">
        <v>5</v>
      </c>
      <c r="H121" s="112"/>
      <c r="I121" s="113"/>
      <c r="J121" s="37">
        <f t="shared" si="7"/>
        <v>-8.9871000000000005E-4</v>
      </c>
      <c r="K121" s="37">
        <f t="shared" si="8"/>
        <v>-3.6130000000000001E-5</v>
      </c>
      <c r="L121" s="64">
        <f t="shared" si="9"/>
        <v>-1.5099999999999999E-6</v>
      </c>
      <c r="N121" s="112"/>
      <c r="O121" s="113"/>
      <c r="P121" s="37">
        <f t="shared" si="10"/>
        <v>-2.2468E-4</v>
      </c>
      <c r="Q121" s="37">
        <f t="shared" si="11"/>
        <v>-9.0299999999999999E-6</v>
      </c>
      <c r="R121" s="66">
        <f t="shared" si="12"/>
        <v>-3.8000000000000001E-7</v>
      </c>
      <c r="S121" s="77"/>
      <c r="T121" s="114"/>
      <c r="U121" s="114"/>
      <c r="V121" s="114"/>
      <c r="W121" s="77"/>
      <c r="X121" s="77"/>
    </row>
    <row r="122" spans="2:24">
      <c r="B122" s="33" t="s">
        <v>6</v>
      </c>
      <c r="H122" s="112"/>
      <c r="I122" s="113"/>
      <c r="J122" s="37">
        <f t="shared" si="7"/>
        <v>-1.17029E-3</v>
      </c>
      <c r="K122" s="37">
        <f t="shared" si="8"/>
        <v>-4.5529999999999999E-5</v>
      </c>
      <c r="L122" s="64">
        <f t="shared" si="9"/>
        <v>-1.8999999999999998E-6</v>
      </c>
      <c r="N122" s="112"/>
      <c r="O122" s="113"/>
      <c r="P122" s="37">
        <f t="shared" si="10"/>
        <v>-2.9257000000000003E-4</v>
      </c>
      <c r="Q122" s="37">
        <f t="shared" si="11"/>
        <v>-1.1379999999999999E-5</v>
      </c>
      <c r="R122" s="66">
        <f t="shared" si="12"/>
        <v>-4.7999999999999996E-7</v>
      </c>
      <c r="S122" s="77"/>
      <c r="T122" s="114"/>
      <c r="U122" s="114"/>
      <c r="V122" s="114"/>
      <c r="W122" s="77"/>
      <c r="X122" s="77"/>
    </row>
    <row r="123" spans="2:24">
      <c r="L123" s="65"/>
      <c r="R123" s="61"/>
      <c r="S123" s="61"/>
      <c r="T123" s="61"/>
      <c r="U123" s="61"/>
      <c r="V123" s="61"/>
      <c r="W123" s="61"/>
      <c r="X123" s="61"/>
    </row>
    <row r="124" spans="2:24">
      <c r="L124" s="65"/>
      <c r="R124" s="61"/>
      <c r="S124" s="61"/>
      <c r="T124" s="61"/>
      <c r="U124" s="61"/>
      <c r="V124" s="61"/>
      <c r="W124" s="61"/>
      <c r="X124" s="61"/>
    </row>
    <row r="125" spans="2:24" s="20" customFormat="1">
      <c r="B125" s="52" t="s">
        <v>31</v>
      </c>
      <c r="H125" s="20" t="s">
        <v>35</v>
      </c>
      <c r="N125" s="20" t="s">
        <v>1</v>
      </c>
      <c r="T125" s="20" t="s">
        <v>45</v>
      </c>
    </row>
    <row r="126" spans="2:24" s="22" customFormat="1">
      <c r="B126" s="22" t="s">
        <v>32</v>
      </c>
      <c r="H126" s="22" t="s">
        <v>36</v>
      </c>
      <c r="I126" s="22" t="s">
        <v>37</v>
      </c>
      <c r="J126" s="22" t="s">
        <v>38</v>
      </c>
      <c r="K126" s="22" t="s">
        <v>39</v>
      </c>
      <c r="L126" s="22" t="s">
        <v>2</v>
      </c>
      <c r="N126" s="22" t="s">
        <v>36</v>
      </c>
      <c r="O126" s="22" t="s">
        <v>37</v>
      </c>
      <c r="P126" s="22" t="s">
        <v>38</v>
      </c>
      <c r="Q126" s="22" t="s">
        <v>39</v>
      </c>
      <c r="R126" s="22" t="s">
        <v>2</v>
      </c>
      <c r="T126" s="22" t="s">
        <v>36</v>
      </c>
      <c r="U126" s="22" t="s">
        <v>37</v>
      </c>
      <c r="V126" s="22" t="s">
        <v>38</v>
      </c>
      <c r="W126" s="22" t="s">
        <v>39</v>
      </c>
      <c r="X126" s="22" t="s">
        <v>2</v>
      </c>
    </row>
    <row r="127" spans="2:24" s="21" customFormat="1">
      <c r="H127" s="21" t="s">
        <v>40</v>
      </c>
      <c r="I127" s="21" t="s">
        <v>41</v>
      </c>
      <c r="J127" s="21" t="s">
        <v>42</v>
      </c>
      <c r="K127" s="21" t="s">
        <v>43</v>
      </c>
      <c r="L127" s="21" t="s">
        <v>44</v>
      </c>
      <c r="N127" s="21" t="s">
        <v>40</v>
      </c>
      <c r="O127" s="21" t="s">
        <v>41</v>
      </c>
      <c r="P127" s="21" t="s">
        <v>42</v>
      </c>
      <c r="Q127" s="21" t="s">
        <v>43</v>
      </c>
      <c r="R127" s="21" t="s">
        <v>44</v>
      </c>
      <c r="T127" s="21" t="s">
        <v>40</v>
      </c>
      <c r="U127" s="21" t="s">
        <v>41</v>
      </c>
      <c r="V127" s="21" t="s">
        <v>42</v>
      </c>
      <c r="W127" s="21" t="s">
        <v>43</v>
      </c>
      <c r="X127" s="21" t="s">
        <v>44</v>
      </c>
    </row>
    <row r="128" spans="2:24">
      <c r="J128" s="38"/>
      <c r="L128" s="65"/>
      <c r="R128" s="61"/>
      <c r="S128" s="61"/>
      <c r="T128" s="61"/>
      <c r="U128" s="61"/>
      <c r="V128" s="61"/>
      <c r="W128" s="61"/>
      <c r="X128" s="61"/>
    </row>
    <row r="129" spans="2:33">
      <c r="B129" s="33" t="s">
        <v>21</v>
      </c>
      <c r="H129" s="112">
        <f>ROUND((1-$F$78)*F83,8)</f>
        <v>-7.3776900000000001E-3</v>
      </c>
      <c r="I129" s="113">
        <f>ROUND((1-$F$78)*$F$12*$F$18*$F$66/$F$73*$F$83,8)</f>
        <v>-3.3699899999999998E-3</v>
      </c>
      <c r="J129" s="37">
        <f t="shared" ref="J129:J140" si="13">ROUND((1-$F$78)*$F$13*$F24*$F52/$F$73*$F$83,8)</f>
        <v>-1.61192E-3</v>
      </c>
      <c r="K129" s="37">
        <f t="shared" ref="K129:K140" si="14">ROUND((1-$F$78)*$F$14*$F38/$F$73*$F$83,8)</f>
        <v>-6.2719999999999996E-5</v>
      </c>
      <c r="L129" s="64">
        <f t="shared" ref="L129:L140" si="15">ROUNDUP((1-$F$78)*$F$15*$F38/$F$74*$F$83,8)</f>
        <v>-2.6199999999999999E-6</v>
      </c>
      <c r="N129" s="112">
        <f>ROUND((1-$F$78)*F85,8)</f>
        <v>-1.84442E-3</v>
      </c>
      <c r="O129" s="113">
        <f>ROUND((1-$F$78)*$F$12*$F$18*$F$66/$F$73*$F$85,8)</f>
        <v>-8.4250000000000004E-4</v>
      </c>
      <c r="P129" s="37">
        <f t="shared" ref="P129:P140" si="16">ROUND((1-$F$78)*$F$13*$F24*$F52/$F$73*$F$85,8)</f>
        <v>-4.0297999999999999E-4</v>
      </c>
      <c r="Q129" s="37">
        <f t="shared" ref="Q129:Q140" si="17">ROUND((1-$F$78)*$F$14*$F38/$F$73*$F$85,8)</f>
        <v>-1.5679999999999999E-5</v>
      </c>
      <c r="R129" s="66">
        <f t="shared" ref="R129:R140" si="18">ROUNDUP((1-$F$78)*$F$15*$F38/$F$74*$F$85,8)</f>
        <v>-6.6000000000000003E-7</v>
      </c>
      <c r="S129" s="77"/>
      <c r="T129" s="112">
        <f>ROUND((1-F78)*F87,8)</f>
        <v>-5.9021500000000001E-3</v>
      </c>
      <c r="U129" s="113">
        <f>ROUND((1-$F$78)*$F$12*$F$18*$F$66/$F$73*$F$87,8)</f>
        <v>-2.6959900000000001E-3</v>
      </c>
      <c r="V129" s="78">
        <f t="shared" ref="V129:V140" si="19">ROUND((1-$F$78)*$F$13*$F24*$F52/$F$73*$F$87,8)</f>
        <v>-1.28954E-3</v>
      </c>
      <c r="W129" s="78">
        <f t="shared" ref="W129:W140" si="20">ROUND((1-$F$78)*$F$14*$F38/$F$73*$F$87,8)</f>
        <v>-5.0170000000000002E-5</v>
      </c>
      <c r="X129" s="66">
        <f t="shared" ref="X129:X140" si="21">ROUNDUP((1-$F$78)*$F$15*$F38/$F$74*$F$87,8)</f>
        <v>-2.0999999999999998E-6</v>
      </c>
      <c r="AG129" s="63"/>
    </row>
    <row r="130" spans="2:33">
      <c r="B130" s="33" t="s">
        <v>22</v>
      </c>
      <c r="H130" s="112"/>
      <c r="I130" s="113"/>
      <c r="J130" s="37">
        <f t="shared" si="13"/>
        <v>-1.3014299999999999E-3</v>
      </c>
      <c r="K130" s="37">
        <f t="shared" si="14"/>
        <v>-5.6069999999999997E-5</v>
      </c>
      <c r="L130" s="64">
        <f t="shared" si="15"/>
        <v>-2.34E-6</v>
      </c>
      <c r="N130" s="112"/>
      <c r="O130" s="113"/>
      <c r="P130" s="37">
        <f t="shared" si="16"/>
        <v>-3.2536000000000002E-4</v>
      </c>
      <c r="Q130" s="37">
        <f t="shared" si="17"/>
        <v>-1.402E-5</v>
      </c>
      <c r="R130" s="66">
        <f t="shared" si="18"/>
        <v>-5.8999999999999996E-7</v>
      </c>
      <c r="S130" s="77"/>
      <c r="T130" s="112"/>
      <c r="U130" s="113"/>
      <c r="V130" s="78">
        <f t="shared" si="19"/>
        <v>-1.0411400000000001E-3</v>
      </c>
      <c r="W130" s="78">
        <f t="shared" si="20"/>
        <v>-4.4849999999999999E-5</v>
      </c>
      <c r="X130" s="66">
        <f t="shared" si="21"/>
        <v>-1.8699999999999999E-6</v>
      </c>
      <c r="AG130" s="63"/>
    </row>
    <row r="131" spans="2:33">
      <c r="B131" s="33" t="s">
        <v>23</v>
      </c>
      <c r="H131" s="112"/>
      <c r="I131" s="113"/>
      <c r="J131" s="37">
        <f t="shared" si="13"/>
        <v>-1.1269400000000001E-3</v>
      </c>
      <c r="K131" s="37">
        <f t="shared" si="14"/>
        <v>-4.3829999999999999E-5</v>
      </c>
      <c r="L131" s="64">
        <f t="shared" si="15"/>
        <v>-1.8299999999999998E-6</v>
      </c>
      <c r="N131" s="112"/>
      <c r="O131" s="113"/>
      <c r="P131" s="37">
        <f t="shared" si="16"/>
        <v>-2.8173E-4</v>
      </c>
      <c r="Q131" s="37">
        <f t="shared" si="17"/>
        <v>-1.096E-5</v>
      </c>
      <c r="R131" s="66">
        <f t="shared" si="18"/>
        <v>-4.5999999999999999E-7</v>
      </c>
      <c r="S131" s="77"/>
      <c r="T131" s="112"/>
      <c r="U131" s="113"/>
      <c r="V131" s="78">
        <f t="shared" si="19"/>
        <v>-9.0154999999999999E-4</v>
      </c>
      <c r="W131" s="78">
        <f t="shared" si="20"/>
        <v>-3.506E-5</v>
      </c>
      <c r="X131" s="66">
        <f t="shared" si="21"/>
        <v>-1.4699999999999999E-6</v>
      </c>
    </row>
    <row r="132" spans="2:33">
      <c r="B132" s="33" t="s">
        <v>3</v>
      </c>
      <c r="H132" s="112"/>
      <c r="I132" s="113">
        <f>ROUND((1-$F$78)*$F$12*$F$19*$F$67/$F$73*$F$83,8)</f>
        <v>-1.80258E-3</v>
      </c>
      <c r="J132" s="37">
        <f t="shared" si="13"/>
        <v>-8.1315999999999995E-4</v>
      </c>
      <c r="K132" s="37">
        <f t="shared" si="14"/>
        <v>-3.2679999999999999E-5</v>
      </c>
      <c r="L132" s="64">
        <f t="shared" si="15"/>
        <v>-1.3699999999999998E-6</v>
      </c>
      <c r="N132" s="112"/>
      <c r="O132" s="113">
        <f>ROUND((1-$F$78)*$F$12*$F$19*$F$67/$F$73*$F$85,8)</f>
        <v>-4.5064999999999998E-4</v>
      </c>
      <c r="P132" s="37">
        <f t="shared" si="16"/>
        <v>-2.0328999999999999E-4</v>
      </c>
      <c r="Q132" s="37">
        <f t="shared" si="17"/>
        <v>-8.1699999999999997E-6</v>
      </c>
      <c r="R132" s="66">
        <f t="shared" si="18"/>
        <v>-3.4999999999999998E-7</v>
      </c>
      <c r="S132" s="77"/>
      <c r="T132" s="112"/>
      <c r="U132" s="113">
        <f>ROUND((1-$F$78)*$F$12*$F$19*$F$67/$F$73*$F$87,8)</f>
        <v>-1.4420699999999999E-3</v>
      </c>
      <c r="V132" s="78">
        <f t="shared" si="19"/>
        <v>-6.5052999999999997E-4</v>
      </c>
      <c r="W132" s="78">
        <f t="shared" si="20"/>
        <v>-2.6149999999999999E-5</v>
      </c>
      <c r="X132" s="66">
        <f t="shared" si="21"/>
        <v>-1.0899999999999999E-6</v>
      </c>
    </row>
    <row r="133" spans="2:33">
      <c r="B133" s="33" t="s">
        <v>24</v>
      </c>
      <c r="H133" s="112"/>
      <c r="I133" s="113"/>
      <c r="J133" s="37">
        <f t="shared" si="13"/>
        <v>-7.4439999999999999E-4</v>
      </c>
      <c r="K133" s="37">
        <f t="shared" si="14"/>
        <v>-2.8969999999999999E-5</v>
      </c>
      <c r="L133" s="64">
        <f t="shared" si="15"/>
        <v>-1.2099999999999998E-6</v>
      </c>
      <c r="N133" s="112"/>
      <c r="O133" s="113"/>
      <c r="P133" s="37">
        <f t="shared" si="16"/>
        <v>-1.861E-4</v>
      </c>
      <c r="Q133" s="37">
        <f t="shared" si="17"/>
        <v>-7.2400000000000001E-6</v>
      </c>
      <c r="R133" s="66">
        <f t="shared" si="18"/>
        <v>-3.1E-7</v>
      </c>
      <c r="S133" s="77"/>
      <c r="T133" s="112"/>
      <c r="U133" s="113"/>
      <c r="V133" s="78">
        <f t="shared" si="19"/>
        <v>-5.9551999999999999E-4</v>
      </c>
      <c r="W133" s="78">
        <f t="shared" si="20"/>
        <v>-2.3180000000000002E-5</v>
      </c>
      <c r="X133" s="66">
        <f t="shared" si="21"/>
        <v>-9.6999999999999982E-7</v>
      </c>
    </row>
    <row r="134" spans="2:33">
      <c r="B134" s="33" t="s">
        <v>25</v>
      </c>
      <c r="H134" s="112"/>
      <c r="I134" s="113"/>
      <c r="J134" s="37">
        <f t="shared" si="13"/>
        <v>-6.0486999999999997E-4</v>
      </c>
      <c r="K134" s="37">
        <f t="shared" si="14"/>
        <v>-2.4340000000000001E-5</v>
      </c>
      <c r="L134" s="64">
        <f t="shared" si="15"/>
        <v>-1.02E-6</v>
      </c>
      <c r="N134" s="112"/>
      <c r="O134" s="113"/>
      <c r="P134" s="37">
        <f t="shared" si="16"/>
        <v>-1.5122000000000001E-4</v>
      </c>
      <c r="Q134" s="37">
        <f t="shared" si="17"/>
        <v>-6.0800000000000002E-6</v>
      </c>
      <c r="R134" s="66">
        <f t="shared" si="18"/>
        <v>-2.6E-7</v>
      </c>
      <c r="S134" s="77"/>
      <c r="T134" s="112"/>
      <c r="U134" s="113"/>
      <c r="V134" s="78">
        <f t="shared" si="19"/>
        <v>-4.839E-4</v>
      </c>
      <c r="W134" s="78">
        <f t="shared" si="20"/>
        <v>-1.9470000000000002E-5</v>
      </c>
      <c r="X134" s="66">
        <f t="shared" si="21"/>
        <v>-8.1999999999999998E-7</v>
      </c>
    </row>
    <row r="135" spans="2:33">
      <c r="B135" s="33" t="s">
        <v>26</v>
      </c>
      <c r="H135" s="112"/>
      <c r="I135" s="113">
        <f>ROUND((1-$F$78)*$F$12*$F$20*$F$68/$F$73*$F$83,8)</f>
        <v>-1.4621E-3</v>
      </c>
      <c r="J135" s="37">
        <f t="shared" si="13"/>
        <v>-5.9026E-4</v>
      </c>
      <c r="K135" s="37">
        <f t="shared" si="14"/>
        <v>-2.296E-5</v>
      </c>
      <c r="L135" s="64">
        <f t="shared" si="15"/>
        <v>-9.5999999999999991E-7</v>
      </c>
      <c r="N135" s="112"/>
      <c r="O135" s="113">
        <f>ROUND((1-$F$78)*$F$12*$F$20*$F$68/$F$73*$F$85,8)</f>
        <v>-3.6551999999999998E-4</v>
      </c>
      <c r="P135" s="37">
        <f t="shared" si="16"/>
        <v>-1.4756E-4</v>
      </c>
      <c r="Q135" s="37">
        <f t="shared" si="17"/>
        <v>-5.7400000000000001E-6</v>
      </c>
      <c r="R135" s="66">
        <f t="shared" si="18"/>
        <v>-2.3999999999999998E-7</v>
      </c>
      <c r="S135" s="77"/>
      <c r="T135" s="112"/>
      <c r="U135" s="113">
        <f>ROUND((1-$F$78)*$F$12*$F$20*$F$68/$F$73*$F$87,8)</f>
        <v>-1.16968E-3</v>
      </c>
      <c r="V135" s="78">
        <f t="shared" si="19"/>
        <v>-4.7219999999999999E-4</v>
      </c>
      <c r="W135" s="78">
        <f t="shared" si="20"/>
        <v>-1.8369999999999999E-5</v>
      </c>
      <c r="X135" s="66">
        <f t="shared" si="21"/>
        <v>-7.7000000000000004E-7</v>
      </c>
    </row>
    <row r="136" spans="2:33">
      <c r="B136" s="33" t="s">
        <v>27</v>
      </c>
      <c r="H136" s="112"/>
      <c r="I136" s="113"/>
      <c r="J136" s="37">
        <f t="shared" si="13"/>
        <v>-5.6112000000000002E-4</v>
      </c>
      <c r="K136" s="37">
        <f t="shared" si="14"/>
        <v>-2.1860000000000001E-5</v>
      </c>
      <c r="L136" s="64">
        <f t="shared" si="15"/>
        <v>-9.1999999999999998E-7</v>
      </c>
      <c r="N136" s="112"/>
      <c r="O136" s="113"/>
      <c r="P136" s="37">
        <f t="shared" si="16"/>
        <v>-1.4028000000000001E-4</v>
      </c>
      <c r="Q136" s="37">
        <f t="shared" si="17"/>
        <v>-5.4700000000000001E-6</v>
      </c>
      <c r="R136" s="66">
        <f t="shared" si="18"/>
        <v>-2.3000000000000002E-7</v>
      </c>
      <c r="S136" s="77"/>
      <c r="T136" s="112"/>
      <c r="U136" s="113"/>
      <c r="V136" s="78">
        <f t="shared" si="19"/>
        <v>-4.4890000000000002E-4</v>
      </c>
      <c r="W136" s="78">
        <f t="shared" si="20"/>
        <v>-1.749E-5</v>
      </c>
      <c r="X136" s="66">
        <f t="shared" si="21"/>
        <v>-7.3E-7</v>
      </c>
    </row>
    <row r="137" spans="2:33">
      <c r="B137" s="33" t="s">
        <v>4</v>
      </c>
      <c r="H137" s="112"/>
      <c r="I137" s="113"/>
      <c r="J137" s="37">
        <f t="shared" si="13"/>
        <v>-6.0305000000000005E-4</v>
      </c>
      <c r="K137" s="37">
        <f t="shared" si="14"/>
        <v>-2.427E-5</v>
      </c>
      <c r="L137" s="64">
        <f t="shared" si="15"/>
        <v>-1.02E-6</v>
      </c>
      <c r="N137" s="112"/>
      <c r="O137" s="113"/>
      <c r="P137" s="37">
        <f t="shared" si="16"/>
        <v>-1.5076E-4</v>
      </c>
      <c r="Q137" s="37">
        <f t="shared" si="17"/>
        <v>-6.0700000000000003E-6</v>
      </c>
      <c r="R137" s="66">
        <f t="shared" si="18"/>
        <v>-2.6E-7</v>
      </c>
      <c r="S137" s="77"/>
      <c r="T137" s="112"/>
      <c r="U137" s="113"/>
      <c r="V137" s="78">
        <f t="shared" si="19"/>
        <v>-4.8244E-4</v>
      </c>
      <c r="W137" s="78">
        <f t="shared" si="20"/>
        <v>-1.9409999999999999E-5</v>
      </c>
      <c r="X137" s="66">
        <f t="shared" si="21"/>
        <v>-8.0999999999999997E-7</v>
      </c>
    </row>
    <row r="138" spans="2:33">
      <c r="B138" s="33" t="s">
        <v>28</v>
      </c>
      <c r="H138" s="112"/>
      <c r="I138" s="113">
        <f>ROUND((1-$F$78)*$F$12*$F$21*$F$69/$F$73*$F$83,8)</f>
        <v>-2.5685500000000002E-3</v>
      </c>
      <c r="J138" s="37">
        <f t="shared" si="13"/>
        <v>-7.1526000000000001E-4</v>
      </c>
      <c r="K138" s="37">
        <f t="shared" si="14"/>
        <v>-2.7840000000000001E-5</v>
      </c>
      <c r="L138" s="64">
        <f t="shared" si="15"/>
        <v>-1.1599999999999999E-6</v>
      </c>
      <c r="N138" s="112"/>
      <c r="O138" s="113">
        <f>ROUND((1-$F$78)*$F$12*$F$21*$F$69/$F$73*$F$85,8)</f>
        <v>-6.4214000000000003E-4</v>
      </c>
      <c r="P138" s="37">
        <f t="shared" si="16"/>
        <v>-1.7882E-4</v>
      </c>
      <c r="Q138" s="37">
        <f t="shared" si="17"/>
        <v>-6.9600000000000003E-6</v>
      </c>
      <c r="R138" s="66">
        <f t="shared" si="18"/>
        <v>-2.9000000000000003E-7</v>
      </c>
      <c r="S138" s="77"/>
      <c r="T138" s="112"/>
      <c r="U138" s="113">
        <f>ROUND((1-$F$78)*$F$12*$F$21*$F$69/$F$73*$F$87,8)</f>
        <v>-2.0548400000000001E-3</v>
      </c>
      <c r="V138" s="78">
        <f t="shared" si="19"/>
        <v>-5.7220999999999997E-4</v>
      </c>
      <c r="W138" s="78">
        <f t="shared" si="20"/>
        <v>-2.2269999999999999E-5</v>
      </c>
      <c r="X138" s="66">
        <f t="shared" si="21"/>
        <v>-9.2999999999999999E-7</v>
      </c>
    </row>
    <row r="139" spans="2:33">
      <c r="B139" s="33" t="s">
        <v>5</v>
      </c>
      <c r="H139" s="112"/>
      <c r="I139" s="113"/>
      <c r="J139" s="37">
        <f t="shared" si="13"/>
        <v>-1.02782E-3</v>
      </c>
      <c r="K139" s="37">
        <f t="shared" si="14"/>
        <v>-4.1319999999999997E-5</v>
      </c>
      <c r="L139" s="64">
        <f t="shared" si="15"/>
        <v>-1.73E-6</v>
      </c>
      <c r="N139" s="112"/>
      <c r="O139" s="113"/>
      <c r="P139" s="37">
        <f t="shared" si="16"/>
        <v>-2.5695999999999998E-4</v>
      </c>
      <c r="Q139" s="37">
        <f t="shared" si="17"/>
        <v>-1.0329999999999999E-5</v>
      </c>
      <c r="R139" s="66">
        <f t="shared" si="18"/>
        <v>-4.4000000000000002E-7</v>
      </c>
      <c r="S139" s="77"/>
      <c r="T139" s="112"/>
      <c r="U139" s="113"/>
      <c r="V139" s="78">
        <f t="shared" si="19"/>
        <v>-8.2226E-4</v>
      </c>
      <c r="W139" s="78">
        <f t="shared" si="20"/>
        <v>-3.3049999999999997E-5</v>
      </c>
      <c r="X139" s="66">
        <f t="shared" si="21"/>
        <v>-1.3799999999999999E-6</v>
      </c>
    </row>
    <row r="140" spans="2:33">
      <c r="B140" s="33" t="s">
        <v>6</v>
      </c>
      <c r="H140" s="112"/>
      <c r="I140" s="113"/>
      <c r="J140" s="37">
        <f t="shared" si="13"/>
        <v>-1.3384099999999999E-3</v>
      </c>
      <c r="K140" s="37">
        <f t="shared" si="14"/>
        <v>-5.2070000000000001E-5</v>
      </c>
      <c r="L140" s="64">
        <f t="shared" si="15"/>
        <v>-2.17E-6</v>
      </c>
      <c r="N140" s="112"/>
      <c r="O140" s="113"/>
      <c r="P140" s="37">
        <f t="shared" si="16"/>
        <v>-3.346E-4</v>
      </c>
      <c r="Q140" s="37">
        <f t="shared" si="17"/>
        <v>-1.3020000000000001E-5</v>
      </c>
      <c r="R140" s="66">
        <f t="shared" si="18"/>
        <v>-5.5000000000000003E-7</v>
      </c>
      <c r="S140" s="77"/>
      <c r="T140" s="112"/>
      <c r="U140" s="113"/>
      <c r="V140" s="78">
        <f t="shared" si="19"/>
        <v>-1.07073E-3</v>
      </c>
      <c r="W140" s="78">
        <f t="shared" si="20"/>
        <v>-4.1650000000000003E-5</v>
      </c>
      <c r="X140" s="66">
        <f t="shared" si="21"/>
        <v>-1.7399999999999999E-6</v>
      </c>
    </row>
    <row r="141" spans="2:33">
      <c r="L141" s="65"/>
      <c r="R141" s="61"/>
      <c r="S141" s="61"/>
      <c r="T141" s="61"/>
      <c r="U141" s="61"/>
      <c r="V141" s="61"/>
      <c r="W141" s="61"/>
      <c r="X141" s="61"/>
    </row>
    <row r="142" spans="2:33" s="20" customFormat="1">
      <c r="B142" s="52" t="s">
        <v>33</v>
      </c>
      <c r="H142" s="20" t="s">
        <v>35</v>
      </c>
      <c r="N142" s="20" t="s">
        <v>1</v>
      </c>
      <c r="S142" s="67"/>
      <c r="T142" s="67"/>
      <c r="U142" s="67"/>
      <c r="V142" s="67"/>
      <c r="W142" s="67"/>
      <c r="X142" s="67"/>
    </row>
    <row r="143" spans="2:33" s="22" customFormat="1">
      <c r="B143" s="22" t="s">
        <v>34</v>
      </c>
      <c r="H143" s="22" t="s">
        <v>36</v>
      </c>
      <c r="I143" s="22" t="s">
        <v>37</v>
      </c>
      <c r="J143" s="22" t="s">
        <v>38</v>
      </c>
      <c r="K143" s="22" t="s">
        <v>39</v>
      </c>
      <c r="L143" s="22" t="s">
        <v>2</v>
      </c>
      <c r="N143" s="22" t="s">
        <v>36</v>
      </c>
      <c r="O143" s="22" t="s">
        <v>37</v>
      </c>
      <c r="P143" s="22" t="s">
        <v>38</v>
      </c>
      <c r="Q143" s="22" t="s">
        <v>39</v>
      </c>
      <c r="R143" s="22" t="s">
        <v>2</v>
      </c>
      <c r="S143" s="68"/>
      <c r="T143" s="68"/>
      <c r="U143" s="68"/>
      <c r="V143" s="68"/>
      <c r="W143" s="68"/>
      <c r="X143" s="68"/>
    </row>
    <row r="144" spans="2:33" s="21" customFormat="1">
      <c r="H144" s="21" t="s">
        <v>40</v>
      </c>
      <c r="I144" s="21" t="s">
        <v>41</v>
      </c>
      <c r="J144" s="21" t="s">
        <v>42</v>
      </c>
      <c r="K144" s="21" t="s">
        <v>43</v>
      </c>
      <c r="L144" s="21" t="s">
        <v>44</v>
      </c>
      <c r="N144" s="21" t="s">
        <v>40</v>
      </c>
      <c r="O144" s="21" t="s">
        <v>41</v>
      </c>
      <c r="P144" s="21" t="s">
        <v>42</v>
      </c>
      <c r="Q144" s="21" t="s">
        <v>43</v>
      </c>
      <c r="R144" s="21" t="s">
        <v>44</v>
      </c>
      <c r="S144" s="69"/>
      <c r="T144" s="69"/>
      <c r="U144" s="69"/>
      <c r="V144" s="69"/>
      <c r="W144" s="69"/>
      <c r="X144" s="69"/>
    </row>
    <row r="145" spans="2:24">
      <c r="L145" s="65"/>
      <c r="R145" s="61"/>
      <c r="S145" s="61"/>
      <c r="T145" s="61"/>
      <c r="U145" s="61"/>
      <c r="V145" s="61"/>
      <c r="W145" s="61"/>
      <c r="X145" s="61"/>
    </row>
    <row r="146" spans="2:24">
      <c r="B146" s="33" t="s">
        <v>21</v>
      </c>
      <c r="H146" s="112">
        <f>ROUND((1-$F$79)*F84,8)</f>
        <v>-6.4503E-3</v>
      </c>
      <c r="I146" s="113">
        <f>ROUND((1-$F$79)*$F$12*$F$18*$F$66/$F$73*$F$84,8)</f>
        <v>-2.9463699999999998E-3</v>
      </c>
      <c r="J146" s="37">
        <f t="shared" ref="J146:J157" si="22">ROUND((1-$F$79)*$F$13*$F24*$F52/$F$73*$F$84,8)</f>
        <v>-1.4093E-3</v>
      </c>
      <c r="K146" s="37">
        <f t="shared" ref="K146:K157" si="23">ROUND((1-$F$79)*$F$14*$F38/$F$73*$F$84,8)</f>
        <v>-5.4830000000000002E-5</v>
      </c>
      <c r="L146" s="64">
        <f t="shared" ref="L146:L157" si="24">ROUNDUP((1-$F$79)*$F$15*$F38/$F$74*$F$84,8)</f>
        <v>-2.2900000000000001E-6</v>
      </c>
      <c r="N146" s="112">
        <f>ROUND((1-$F$79)*F86,8)</f>
        <v>-1.61257E-3</v>
      </c>
      <c r="O146" s="113">
        <f>ROUND((1-$F$79)*$F$12*$F$18*$F$66/$F$73*$F$86,8)</f>
        <v>-7.3658999999999997E-4</v>
      </c>
      <c r="P146" s="37">
        <f t="shared" ref="P146:P157" si="25">ROUND((1-$F$79)*$F$13*$F24*$F52/$F$73*$F$86,8)</f>
        <v>-3.5232999999999998E-4</v>
      </c>
      <c r="Q146" s="37">
        <f t="shared" ref="Q146:Q157" si="26">ROUND((1-$F$79)*$F$14*$F38/$F$73*$F$86,8)</f>
        <v>-1.3709999999999999E-5</v>
      </c>
      <c r="R146" s="66">
        <f t="shared" ref="R146:R157" si="27">ROUNDUP((1-$F$79)*$F$15*$F38/$F$74*$F$86,8)</f>
        <v>-5.8000000000000006E-7</v>
      </c>
      <c r="S146" s="77"/>
      <c r="T146" s="77"/>
      <c r="U146" s="77"/>
      <c r="V146" s="77"/>
      <c r="W146" s="77"/>
      <c r="X146" s="77"/>
    </row>
    <row r="147" spans="2:24">
      <c r="B147" s="33" t="s">
        <v>22</v>
      </c>
      <c r="H147" s="112"/>
      <c r="I147" s="113"/>
      <c r="J147" s="37">
        <f t="shared" si="22"/>
        <v>-1.13783E-3</v>
      </c>
      <c r="K147" s="37">
        <f t="shared" si="23"/>
        <v>-4.9020000000000002E-5</v>
      </c>
      <c r="L147" s="64">
        <f t="shared" si="24"/>
        <v>-2.0499999999999999E-6</v>
      </c>
      <c r="N147" s="112"/>
      <c r="O147" s="113"/>
      <c r="P147" s="37">
        <f t="shared" si="25"/>
        <v>-2.8446E-4</v>
      </c>
      <c r="Q147" s="37">
        <f t="shared" si="26"/>
        <v>-1.225E-5</v>
      </c>
      <c r="R147" s="66">
        <f t="shared" si="27"/>
        <v>-5.2E-7</v>
      </c>
      <c r="S147" s="77"/>
      <c r="T147" s="77"/>
      <c r="U147" s="77"/>
      <c r="V147" s="77"/>
      <c r="W147" s="77"/>
      <c r="X147" s="77"/>
    </row>
    <row r="148" spans="2:24">
      <c r="B148" s="33" t="s">
        <v>23</v>
      </c>
      <c r="H148" s="112"/>
      <c r="I148" s="113"/>
      <c r="J148" s="37">
        <f t="shared" si="22"/>
        <v>-9.8528000000000005E-4</v>
      </c>
      <c r="K148" s="37">
        <f t="shared" si="23"/>
        <v>-3.8319999999999999E-5</v>
      </c>
      <c r="L148" s="64">
        <f t="shared" si="24"/>
        <v>-1.5999999999999999E-6</v>
      </c>
      <c r="N148" s="112"/>
      <c r="O148" s="113"/>
      <c r="P148" s="37">
        <f t="shared" si="25"/>
        <v>-2.4632000000000001E-4</v>
      </c>
      <c r="Q148" s="37">
        <f t="shared" si="26"/>
        <v>-9.5799999999999998E-6</v>
      </c>
      <c r="R148" s="66">
        <f t="shared" si="27"/>
        <v>-4.0000000000000003E-7</v>
      </c>
      <c r="S148" s="77"/>
      <c r="T148" s="77"/>
      <c r="U148" s="77"/>
      <c r="V148" s="77"/>
      <c r="W148" s="77"/>
      <c r="X148" s="77"/>
    </row>
    <row r="149" spans="2:24">
      <c r="B149" s="33" t="s">
        <v>3</v>
      </c>
      <c r="H149" s="112"/>
      <c r="I149" s="113">
        <f>ROUND((1-$F$79)*$F$12*$F$19*$F$67/$F$73*$F$84,8)</f>
        <v>-1.57599E-3</v>
      </c>
      <c r="J149" s="37">
        <f t="shared" si="22"/>
        <v>-7.1095000000000002E-4</v>
      </c>
      <c r="K149" s="37">
        <f t="shared" si="23"/>
        <v>-2.8580000000000001E-5</v>
      </c>
      <c r="L149" s="64">
        <f t="shared" si="24"/>
        <v>-1.1999999999999999E-6</v>
      </c>
      <c r="N149" s="112"/>
      <c r="O149" s="113">
        <f>ROUND((1-$F$79)*$F$12*$F$19*$F$67/$F$73*$F$86,8)</f>
        <v>-3.9399999999999998E-4</v>
      </c>
      <c r="P149" s="37">
        <f t="shared" si="25"/>
        <v>-1.7773999999999999E-4</v>
      </c>
      <c r="Q149" s="37">
        <f t="shared" si="26"/>
        <v>-7.1400000000000002E-6</v>
      </c>
      <c r="R149" s="66">
        <f t="shared" si="27"/>
        <v>-2.9999999999999999E-7</v>
      </c>
      <c r="S149" s="77"/>
      <c r="T149" s="77"/>
      <c r="U149" s="77"/>
      <c r="V149" s="77"/>
      <c r="W149" s="77"/>
      <c r="X149" s="77"/>
    </row>
    <row r="150" spans="2:24">
      <c r="B150" s="33" t="s">
        <v>24</v>
      </c>
      <c r="H150" s="112"/>
      <c r="I150" s="113"/>
      <c r="J150" s="37">
        <f t="shared" si="22"/>
        <v>-6.5083000000000003E-4</v>
      </c>
      <c r="K150" s="37">
        <f t="shared" si="23"/>
        <v>-2.533E-5</v>
      </c>
      <c r="L150" s="64">
        <f t="shared" si="24"/>
        <v>-1.0599999999999998E-6</v>
      </c>
      <c r="N150" s="112"/>
      <c r="O150" s="113"/>
      <c r="P150" s="37">
        <f t="shared" si="25"/>
        <v>-1.6270999999999999E-4</v>
      </c>
      <c r="Q150" s="37">
        <f t="shared" si="26"/>
        <v>-6.3300000000000004E-6</v>
      </c>
      <c r="R150" s="66">
        <f t="shared" si="27"/>
        <v>-2.7000000000000001E-7</v>
      </c>
      <c r="S150" s="77"/>
      <c r="T150" s="77"/>
      <c r="U150" s="77"/>
      <c r="V150" s="77"/>
      <c r="W150" s="77"/>
      <c r="X150" s="77"/>
    </row>
    <row r="151" spans="2:24">
      <c r="B151" s="33" t="s">
        <v>25</v>
      </c>
      <c r="H151" s="112"/>
      <c r="I151" s="113"/>
      <c r="J151" s="37">
        <f t="shared" si="22"/>
        <v>-5.2884000000000004E-4</v>
      </c>
      <c r="K151" s="37">
        <f t="shared" si="23"/>
        <v>-2.128E-5</v>
      </c>
      <c r="L151" s="64">
        <f t="shared" si="24"/>
        <v>-8.9000000000000006E-7</v>
      </c>
      <c r="N151" s="112"/>
      <c r="O151" s="113"/>
      <c r="P151" s="37">
        <f t="shared" si="25"/>
        <v>-1.3221000000000001E-4</v>
      </c>
      <c r="Q151" s="37">
        <f t="shared" si="26"/>
        <v>-5.3199999999999999E-6</v>
      </c>
      <c r="R151" s="66">
        <f t="shared" si="27"/>
        <v>-2.3000000000000002E-7</v>
      </c>
      <c r="S151" s="77"/>
      <c r="T151" s="77"/>
      <c r="U151" s="77"/>
      <c r="V151" s="77"/>
      <c r="W151" s="77"/>
      <c r="X151" s="77"/>
    </row>
    <row r="152" spans="2:24">
      <c r="B152" s="33" t="s">
        <v>26</v>
      </c>
      <c r="H152" s="112"/>
      <c r="I152" s="113">
        <f>ROUND((1-$F$79)*$F$12*$F$20*$F$68/$F$73*$F$84,8)</f>
        <v>-1.2783099999999999E-3</v>
      </c>
      <c r="J152" s="37">
        <f t="shared" si="22"/>
        <v>-5.1606000000000004E-4</v>
      </c>
      <c r="K152" s="37">
        <f t="shared" si="23"/>
        <v>-2.0069999999999999E-5</v>
      </c>
      <c r="L152" s="64">
        <f t="shared" si="24"/>
        <v>-8.4E-7</v>
      </c>
      <c r="N152" s="112"/>
      <c r="O152" s="113">
        <f>ROUND((1-$F$79)*$F$12*$F$20*$F$68/$F$73*$F$86,8)</f>
        <v>-3.1958000000000003E-4</v>
      </c>
      <c r="P152" s="37">
        <f t="shared" si="25"/>
        <v>-1.2901000000000001E-4</v>
      </c>
      <c r="Q152" s="37">
        <f t="shared" si="26"/>
        <v>-5.0200000000000002E-6</v>
      </c>
      <c r="R152" s="66">
        <f t="shared" si="27"/>
        <v>-2.1E-7</v>
      </c>
      <c r="S152" s="77"/>
      <c r="T152" s="77"/>
      <c r="U152" s="77"/>
      <c r="V152" s="77"/>
      <c r="W152" s="77"/>
      <c r="X152" s="77"/>
    </row>
    <row r="153" spans="2:24">
      <c r="B153" s="33" t="s">
        <v>27</v>
      </c>
      <c r="H153" s="112"/>
      <c r="I153" s="113"/>
      <c r="J153" s="37">
        <f t="shared" si="22"/>
        <v>-4.9058000000000001E-4</v>
      </c>
      <c r="K153" s="37">
        <f t="shared" si="23"/>
        <v>-1.9110000000000002E-5</v>
      </c>
      <c r="L153" s="64">
        <f t="shared" si="24"/>
        <v>-7.9999999999999996E-7</v>
      </c>
      <c r="N153" s="112"/>
      <c r="O153" s="113"/>
      <c r="P153" s="37">
        <f t="shared" si="25"/>
        <v>-1.2265E-4</v>
      </c>
      <c r="Q153" s="37">
        <f t="shared" si="26"/>
        <v>-4.78E-6</v>
      </c>
      <c r="R153" s="66">
        <f t="shared" si="27"/>
        <v>-2.0000000000000002E-7</v>
      </c>
      <c r="S153" s="77"/>
      <c r="T153" s="77"/>
      <c r="U153" s="77"/>
      <c r="V153" s="77"/>
      <c r="W153" s="77"/>
      <c r="X153" s="77"/>
    </row>
    <row r="154" spans="2:24">
      <c r="B154" s="33" t="s">
        <v>4</v>
      </c>
      <c r="H154" s="112"/>
      <c r="I154" s="113"/>
      <c r="J154" s="37">
        <f t="shared" si="22"/>
        <v>-5.2725000000000005E-4</v>
      </c>
      <c r="K154" s="37">
        <f t="shared" si="23"/>
        <v>-2.122E-5</v>
      </c>
      <c r="L154" s="64">
        <f t="shared" si="24"/>
        <v>-8.9000000000000006E-7</v>
      </c>
      <c r="N154" s="112"/>
      <c r="O154" s="113"/>
      <c r="P154" s="37">
        <f t="shared" si="25"/>
        <v>-1.3181E-4</v>
      </c>
      <c r="Q154" s="37">
        <f t="shared" si="26"/>
        <v>-5.3000000000000001E-6</v>
      </c>
      <c r="R154" s="66">
        <f t="shared" si="27"/>
        <v>-2.3000000000000002E-7</v>
      </c>
      <c r="S154" s="77"/>
      <c r="T154" s="77"/>
      <c r="U154" s="77"/>
      <c r="V154" s="77"/>
      <c r="W154" s="77"/>
      <c r="X154" s="77"/>
    </row>
    <row r="155" spans="2:24">
      <c r="B155" s="33" t="s">
        <v>28</v>
      </c>
      <c r="H155" s="112"/>
      <c r="I155" s="113">
        <f>ROUND((1-$F$79)*$F$12*$F$21*$F$69/$F$73*$F$84,8)</f>
        <v>-2.2456799999999999E-3</v>
      </c>
      <c r="J155" s="37">
        <f t="shared" si="22"/>
        <v>-6.2534999999999999E-4</v>
      </c>
      <c r="K155" s="37">
        <f t="shared" si="23"/>
        <v>-2.4340000000000001E-5</v>
      </c>
      <c r="L155" s="64">
        <f t="shared" si="24"/>
        <v>-1.02E-6</v>
      </c>
      <c r="N155" s="112"/>
      <c r="O155" s="113">
        <f>ROUND((1-$F$79)*$F$12*$F$21*$F$69/$F$73*$F$86,8)</f>
        <v>-5.6141999999999997E-4</v>
      </c>
      <c r="P155" s="37">
        <f t="shared" si="25"/>
        <v>-1.5634000000000001E-4</v>
      </c>
      <c r="Q155" s="37">
        <f t="shared" si="26"/>
        <v>-6.0800000000000002E-6</v>
      </c>
      <c r="R155" s="66">
        <f t="shared" si="27"/>
        <v>-2.6E-7</v>
      </c>
      <c r="S155" s="77"/>
      <c r="T155" s="77"/>
      <c r="U155" s="77"/>
      <c r="V155" s="77"/>
      <c r="W155" s="77"/>
      <c r="X155" s="77"/>
    </row>
    <row r="156" spans="2:24">
      <c r="B156" s="33" t="s">
        <v>5</v>
      </c>
      <c r="H156" s="112"/>
      <c r="I156" s="113"/>
      <c r="J156" s="37">
        <f t="shared" si="22"/>
        <v>-8.9862000000000004E-4</v>
      </c>
      <c r="K156" s="37">
        <f t="shared" si="23"/>
        <v>-3.612E-5</v>
      </c>
      <c r="L156" s="64">
        <f t="shared" si="24"/>
        <v>-1.5099999999999999E-6</v>
      </c>
      <c r="N156" s="112"/>
      <c r="O156" s="113"/>
      <c r="P156" s="37">
        <f t="shared" si="25"/>
        <v>-2.2466000000000001E-4</v>
      </c>
      <c r="Q156" s="37">
        <f t="shared" si="26"/>
        <v>-9.0299999999999999E-6</v>
      </c>
      <c r="R156" s="66">
        <f t="shared" si="27"/>
        <v>-3.8000000000000001E-7</v>
      </c>
      <c r="S156" s="77"/>
      <c r="T156" s="77"/>
      <c r="U156" s="77"/>
      <c r="V156" s="77"/>
      <c r="W156" s="77"/>
      <c r="X156" s="77"/>
    </row>
    <row r="157" spans="2:24">
      <c r="B157" s="33" t="s">
        <v>6</v>
      </c>
      <c r="H157" s="112"/>
      <c r="I157" s="113"/>
      <c r="J157" s="37">
        <f t="shared" si="22"/>
        <v>-1.1701700000000001E-3</v>
      </c>
      <c r="K157" s="37">
        <f t="shared" si="23"/>
        <v>-4.5519999999999998E-5</v>
      </c>
      <c r="L157" s="64">
        <f t="shared" si="24"/>
        <v>-1.8999999999999998E-6</v>
      </c>
      <c r="N157" s="112"/>
      <c r="O157" s="113"/>
      <c r="P157" s="37">
        <f t="shared" si="25"/>
        <v>-2.9253999999999999E-4</v>
      </c>
      <c r="Q157" s="37">
        <f t="shared" si="26"/>
        <v>-1.1379999999999999E-5</v>
      </c>
      <c r="R157" s="66">
        <f t="shared" si="27"/>
        <v>-4.7999999999999996E-7</v>
      </c>
      <c r="S157" s="77"/>
      <c r="T157" s="77"/>
      <c r="U157" s="77"/>
      <c r="V157" s="77"/>
      <c r="W157" s="77"/>
      <c r="X157" s="77"/>
    </row>
    <row r="158" spans="2:24">
      <c r="H158" s="53"/>
      <c r="I158" s="54"/>
      <c r="J158" s="55"/>
      <c r="K158" s="55"/>
      <c r="L158" s="56"/>
      <c r="N158" s="53"/>
      <c r="O158" s="54"/>
      <c r="P158" s="55"/>
      <c r="Q158" s="55"/>
      <c r="R158" s="56"/>
      <c r="S158" s="56"/>
      <c r="T158" s="56"/>
      <c r="U158" s="56"/>
      <c r="V158" s="56"/>
      <c r="W158" s="56"/>
      <c r="X158" s="56"/>
    </row>
  </sheetData>
  <mergeCells count="53">
    <mergeCell ref="H146:H157"/>
    <mergeCell ref="I146:I148"/>
    <mergeCell ref="N146:N157"/>
    <mergeCell ref="O146:O148"/>
    <mergeCell ref="I149:I151"/>
    <mergeCell ref="O149:O151"/>
    <mergeCell ref="I152:I154"/>
    <mergeCell ref="O152:O154"/>
    <mergeCell ref="I155:I157"/>
    <mergeCell ref="O155:O157"/>
    <mergeCell ref="I102:I104"/>
    <mergeCell ref="O102:O104"/>
    <mergeCell ref="H129:H140"/>
    <mergeCell ref="I129:I131"/>
    <mergeCell ref="N129:N140"/>
    <mergeCell ref="O129:O131"/>
    <mergeCell ref="I132:I134"/>
    <mergeCell ref="O132:O134"/>
    <mergeCell ref="I135:I137"/>
    <mergeCell ref="O135:O137"/>
    <mergeCell ref="I138:I140"/>
    <mergeCell ref="O138:O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O93:O95"/>
    <mergeCell ref="I96:I98"/>
    <mergeCell ref="O96:O98"/>
    <mergeCell ref="I99:I101"/>
    <mergeCell ref="O99:O101"/>
    <mergeCell ref="T93:T104"/>
    <mergeCell ref="U93:U95"/>
    <mergeCell ref="U96:U98"/>
    <mergeCell ref="U99:U101"/>
    <mergeCell ref="U102:U104"/>
    <mergeCell ref="T129:T140"/>
    <mergeCell ref="U129:U131"/>
    <mergeCell ref="U132:U134"/>
    <mergeCell ref="U135:U137"/>
    <mergeCell ref="U138:U140"/>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A2:U137"/>
  <sheetViews>
    <sheetView showGridLines="0" zoomScale="85" zoomScaleNormal="85" workbookViewId="0">
      <pane xSplit="4" ySplit="7" topLeftCell="E8" activePane="bottomRight" state="frozen"/>
      <selection activeCell="N56" sqref="N56"/>
      <selection pane="topRight" activeCell="N56" sqref="N56"/>
      <selection pane="bottomLeft" activeCell="N56" sqref="N56"/>
      <selection pane="bottomRight" activeCell="B5" sqref="B5:D5"/>
    </sheetView>
  </sheetViews>
  <sheetFormatPr defaultColWidth="9.140625" defaultRowHeight="12.75"/>
  <cols>
    <col min="1" max="1" width="2.7109375" style="3" customWidth="1"/>
    <col min="2" max="2" width="52.5703125" style="3" bestFit="1" customWidth="1"/>
    <col min="3" max="3" width="2.7109375" style="3" customWidth="1"/>
    <col min="4" max="4" width="15.140625" style="3" bestFit="1" customWidth="1"/>
    <col min="5" max="5" width="2.7109375" style="3" customWidth="1"/>
    <col min="6" max="6" width="10.7109375" style="3" bestFit="1" customWidth="1"/>
    <col min="7" max="7" width="2.7109375" style="3" customWidth="1"/>
    <col min="8" max="17" width="8.5703125" style="3" customWidth="1"/>
    <col min="18" max="18" width="2.7109375" style="3" customWidth="1"/>
    <col min="19" max="19" width="28.5703125" style="3" customWidth="1"/>
    <col min="20" max="20" width="2.7109375" style="3" customWidth="1"/>
    <col min="21" max="34" width="13.7109375" style="3" customWidth="1"/>
    <col min="35" max="16384" width="9.140625" style="3"/>
  </cols>
  <sheetData>
    <row r="2" spans="1:21" s="7" customFormat="1" ht="18">
      <c r="B2" s="7" t="s">
        <v>46</v>
      </c>
    </row>
    <row r="4" spans="1:21">
      <c r="B4" s="95" t="s">
        <v>47</v>
      </c>
      <c r="C4" s="2"/>
      <c r="I4"/>
      <c r="K4"/>
    </row>
    <row r="5" spans="1:21">
      <c r="B5" s="108" t="s">
        <v>48</v>
      </c>
      <c r="C5" s="108"/>
      <c r="D5" s="108"/>
      <c r="F5" s="8"/>
    </row>
    <row r="7" spans="1:21" s="5" customFormat="1">
      <c r="B7" s="5" t="s">
        <v>18</v>
      </c>
      <c r="D7" s="5" t="s">
        <v>49</v>
      </c>
      <c r="F7" s="5" t="s">
        <v>7</v>
      </c>
      <c r="H7" s="27">
        <v>2017</v>
      </c>
      <c r="I7" s="29">
        <v>2018</v>
      </c>
      <c r="J7" s="27">
        <v>2019</v>
      </c>
      <c r="K7" s="29">
        <v>2020</v>
      </c>
      <c r="L7" s="27">
        <v>2021</v>
      </c>
      <c r="M7" s="27">
        <v>2022</v>
      </c>
      <c r="N7" s="27">
        <v>2023</v>
      </c>
      <c r="O7" s="27">
        <v>2024</v>
      </c>
      <c r="P7" s="27">
        <v>2025</v>
      </c>
      <c r="Q7" s="27">
        <v>2026</v>
      </c>
      <c r="S7" s="5" t="s">
        <v>8</v>
      </c>
      <c r="U7" s="5" t="s">
        <v>9</v>
      </c>
    </row>
    <row r="9" spans="1:21" s="5" customFormat="1">
      <c r="B9" s="5" t="s">
        <v>50</v>
      </c>
    </row>
    <row r="11" spans="1:21">
      <c r="B11" s="2" t="s">
        <v>51</v>
      </c>
    </row>
    <row r="12" spans="1:21">
      <c r="A12" s="2"/>
      <c r="B12" s="3" t="s">
        <v>165</v>
      </c>
      <c r="L12" s="47">
        <v>0.02</v>
      </c>
      <c r="M12" s="47">
        <v>0.02</v>
      </c>
      <c r="N12" s="47">
        <v>0.02</v>
      </c>
      <c r="O12" s="47">
        <v>0.04</v>
      </c>
      <c r="P12" s="86">
        <v>7.0000000000000007E-2</v>
      </c>
      <c r="Q12" s="44"/>
      <c r="S12" s="3" t="s">
        <v>89</v>
      </c>
    </row>
    <row r="14" spans="1:21">
      <c r="B14" s="2" t="s">
        <v>52</v>
      </c>
    </row>
    <row r="15" spans="1:21">
      <c r="B15" s="16" t="s">
        <v>53</v>
      </c>
      <c r="D15" s="3" t="s">
        <v>54</v>
      </c>
      <c r="H15" s="6"/>
      <c r="I15" s="6"/>
      <c r="J15" s="6"/>
      <c r="K15" s="3">
        <v>1</v>
      </c>
      <c r="L15" s="15">
        <f t="shared" ref="L15:Q15" si="0">K15*(1+L$12)</f>
        <v>1.02</v>
      </c>
      <c r="M15" s="15">
        <f t="shared" si="0"/>
        <v>1.0404</v>
      </c>
      <c r="N15" s="15">
        <f t="shared" si="0"/>
        <v>1.0612079999999999</v>
      </c>
      <c r="O15" s="15">
        <f t="shared" si="0"/>
        <v>1.10365632</v>
      </c>
      <c r="P15" s="15">
        <f t="shared" si="0"/>
        <v>1.1809122624000001</v>
      </c>
      <c r="Q15" s="15">
        <f t="shared" si="0"/>
        <v>1.1809122624000001</v>
      </c>
    </row>
    <row r="16" spans="1:21">
      <c r="B16" s="16" t="s">
        <v>55</v>
      </c>
      <c r="D16" s="3" t="s">
        <v>54</v>
      </c>
      <c r="H16" s="6"/>
      <c r="I16" s="6"/>
      <c r="J16" s="6"/>
      <c r="K16" s="6"/>
      <c r="L16" s="3">
        <v>1</v>
      </c>
      <c r="M16" s="15">
        <f>L16*(1+M$12)</f>
        <v>1.02</v>
      </c>
      <c r="N16" s="15">
        <f>M16*(1+N$12)</f>
        <v>1.0404</v>
      </c>
      <c r="O16" s="15">
        <f>N16*(1+O$12)</f>
        <v>1.0820160000000001</v>
      </c>
      <c r="P16" s="15">
        <f>O16*(1+P$12)</f>
        <v>1.1577571200000001</v>
      </c>
      <c r="Q16" s="15">
        <f>P16*(1+Q$12)</f>
        <v>1.1577571200000001</v>
      </c>
    </row>
    <row r="17" spans="2:19">
      <c r="B17" s="16" t="s">
        <v>56</v>
      </c>
      <c r="D17" s="3" t="s">
        <v>54</v>
      </c>
      <c r="H17" s="6"/>
      <c r="I17" s="6"/>
      <c r="J17" s="6"/>
      <c r="K17" s="6"/>
      <c r="L17" s="6"/>
      <c r="M17" s="3">
        <v>1</v>
      </c>
      <c r="N17" s="15">
        <f>M17*(1+N$12)</f>
        <v>1.02</v>
      </c>
      <c r="O17" s="15">
        <f>N17*(1+O$12)</f>
        <v>1.0608</v>
      </c>
      <c r="P17" s="15">
        <f>O17*(1+P$12)</f>
        <v>1.1350560000000001</v>
      </c>
      <c r="Q17" s="15">
        <f>P17*(1+Q$12)</f>
        <v>1.1350560000000001</v>
      </c>
    </row>
    <row r="18" spans="2:19">
      <c r="B18" s="16" t="s">
        <v>57</v>
      </c>
      <c r="D18" s="3" t="s">
        <v>54</v>
      </c>
      <c r="H18" s="6"/>
      <c r="I18" s="6"/>
      <c r="J18" s="6"/>
      <c r="K18" s="6"/>
      <c r="L18" s="6"/>
      <c r="M18" s="6"/>
      <c r="N18" s="3">
        <v>1</v>
      </c>
      <c r="O18" s="15">
        <f>N18*(1+O$12)</f>
        <v>1.04</v>
      </c>
      <c r="P18" s="15">
        <f>O18*(1+P$12)</f>
        <v>1.1128</v>
      </c>
      <c r="Q18" s="15">
        <f>P18*(1+Q$12)</f>
        <v>1.1128</v>
      </c>
    </row>
    <row r="19" spans="2:19">
      <c r="B19" s="16" t="s">
        <v>58</v>
      </c>
      <c r="D19" s="3" t="s">
        <v>54</v>
      </c>
      <c r="H19" s="6"/>
      <c r="I19" s="6"/>
      <c r="J19" s="6"/>
      <c r="K19" s="6"/>
      <c r="L19" s="6"/>
      <c r="M19" s="6"/>
      <c r="N19" s="6"/>
      <c r="O19" s="3">
        <v>1</v>
      </c>
      <c r="P19" s="15">
        <f>O19*(1+P$12)</f>
        <v>1.07</v>
      </c>
      <c r="Q19" s="15">
        <f>P19*(1+Q$12)</f>
        <v>1.07</v>
      </c>
    </row>
    <row r="20" spans="2:19">
      <c r="B20" s="16" t="s">
        <v>59</v>
      </c>
      <c r="D20" s="3" t="s">
        <v>54</v>
      </c>
      <c r="H20" s="6"/>
      <c r="I20" s="6"/>
      <c r="J20" s="6"/>
      <c r="K20" s="6"/>
      <c r="L20" s="6"/>
      <c r="M20" s="6"/>
      <c r="N20" s="6"/>
      <c r="O20" s="6"/>
      <c r="P20" s="3">
        <v>1</v>
      </c>
      <c r="Q20" s="15">
        <f>P20*(1+Q$12)</f>
        <v>1</v>
      </c>
    </row>
    <row r="21" spans="2:19">
      <c r="B21" s="16" t="s">
        <v>60</v>
      </c>
      <c r="D21" s="3" t="s">
        <v>54</v>
      </c>
      <c r="H21" s="6"/>
      <c r="I21" s="6"/>
      <c r="J21" s="6"/>
      <c r="K21" s="6"/>
      <c r="L21" s="6"/>
      <c r="M21" s="6"/>
      <c r="N21" s="6"/>
      <c r="O21" s="6"/>
      <c r="P21" s="6"/>
      <c r="Q21" s="3">
        <v>1</v>
      </c>
    </row>
    <row r="23" spans="2:19" s="5" customFormat="1">
      <c r="B23" s="5" t="s">
        <v>61</v>
      </c>
    </row>
    <row r="25" spans="2:19">
      <c r="B25" s="3" t="s">
        <v>62</v>
      </c>
      <c r="D25" s="3" t="s">
        <v>10</v>
      </c>
      <c r="F25" s="47">
        <v>0.4</v>
      </c>
      <c r="S25" s="3" t="s">
        <v>88</v>
      </c>
    </row>
    <row r="26" spans="2:19">
      <c r="B26" s="3" t="s">
        <v>63</v>
      </c>
      <c r="D26" s="3" t="s">
        <v>10</v>
      </c>
      <c r="F26" s="17">
        <f>1-F25</f>
        <v>0.6</v>
      </c>
      <c r="S26" s="3" t="s">
        <v>88</v>
      </c>
    </row>
    <row r="28" spans="2:19" s="5" customFormat="1">
      <c r="B28" s="5" t="s">
        <v>64</v>
      </c>
    </row>
    <row r="30" spans="2:19">
      <c r="B30" s="3" t="s">
        <v>65</v>
      </c>
      <c r="D30" s="3" t="s">
        <v>10</v>
      </c>
      <c r="F30" s="47">
        <v>0.75</v>
      </c>
      <c r="S30" s="3" t="s">
        <v>88</v>
      </c>
    </row>
    <row r="31" spans="2:19">
      <c r="B31" s="3" t="s">
        <v>66</v>
      </c>
      <c r="D31" s="3" t="s">
        <v>10</v>
      </c>
      <c r="F31" s="47">
        <v>0.2</v>
      </c>
      <c r="S31" s="3" t="s">
        <v>88</v>
      </c>
    </row>
    <row r="33" spans="2:19" s="5" customFormat="1">
      <c r="B33" s="5" t="s">
        <v>67</v>
      </c>
    </row>
    <row r="35" spans="2:19">
      <c r="B35" s="3" t="s">
        <v>68</v>
      </c>
      <c r="F35" s="40">
        <v>1.25</v>
      </c>
      <c r="S35" s="3" t="s">
        <v>88</v>
      </c>
    </row>
    <row r="36" spans="2:19">
      <c r="B36" s="3" t="s">
        <v>69</v>
      </c>
      <c r="F36" s="40">
        <v>1.5</v>
      </c>
      <c r="S36" s="3" t="s">
        <v>88</v>
      </c>
    </row>
    <row r="37" spans="2:19">
      <c r="B37" s="3" t="s">
        <v>70</v>
      </c>
      <c r="F37" s="40">
        <v>1.75</v>
      </c>
      <c r="S37" s="3" t="s">
        <v>88</v>
      </c>
    </row>
    <row r="38" spans="2:19">
      <c r="B38" s="3" t="s">
        <v>71</v>
      </c>
      <c r="F38" s="40">
        <v>1.75</v>
      </c>
      <c r="S38" s="3" t="s">
        <v>88</v>
      </c>
    </row>
    <row r="40" spans="2:19" s="5" customFormat="1">
      <c r="B40" s="5" t="s">
        <v>72</v>
      </c>
    </row>
    <row r="42" spans="2:19">
      <c r="B42" s="2" t="s">
        <v>73</v>
      </c>
      <c r="F42" s="14"/>
    </row>
    <row r="43" spans="2:19">
      <c r="B43" s="3" t="s">
        <v>74</v>
      </c>
      <c r="F43" s="40">
        <v>1.482</v>
      </c>
      <c r="S43" s="3" t="s">
        <v>88</v>
      </c>
    </row>
    <row r="44" spans="2:19">
      <c r="B44" s="3" t="s">
        <v>75</v>
      </c>
      <c r="F44" s="40">
        <v>0.78400000000000003</v>
      </c>
      <c r="S44" s="3" t="s">
        <v>88</v>
      </c>
    </row>
    <row r="45" spans="2:19">
      <c r="B45" s="3" t="s">
        <v>76</v>
      </c>
      <c r="F45" s="40">
        <v>0.629</v>
      </c>
      <c r="S45" s="3" t="s">
        <v>88</v>
      </c>
    </row>
    <row r="46" spans="2:19">
      <c r="B46" s="3" t="s">
        <v>77</v>
      </c>
      <c r="F46" s="40">
        <v>1.105</v>
      </c>
      <c r="S46" s="3" t="s">
        <v>88</v>
      </c>
    </row>
    <row r="48" spans="2:19">
      <c r="B48" s="2" t="s">
        <v>78</v>
      </c>
    </row>
    <row r="49" spans="2:19">
      <c r="B49" s="3" t="s">
        <v>21</v>
      </c>
      <c r="F49" s="40">
        <v>1.7150000000000001</v>
      </c>
      <c r="S49" s="3" t="s">
        <v>88</v>
      </c>
    </row>
    <row r="50" spans="2:19">
      <c r="B50" s="3" t="s">
        <v>22</v>
      </c>
      <c r="F50" s="40">
        <v>1.5329999999999999</v>
      </c>
      <c r="S50" s="3" t="s">
        <v>88</v>
      </c>
    </row>
    <row r="51" spans="2:19">
      <c r="B51" s="3" t="s">
        <v>23</v>
      </c>
      <c r="F51" s="40">
        <v>1.1990000000000001</v>
      </c>
      <c r="S51" s="3" t="s">
        <v>88</v>
      </c>
    </row>
    <row r="52" spans="2:19">
      <c r="B52" s="3" t="s">
        <v>3</v>
      </c>
      <c r="F52" s="40">
        <v>0.89400000000000002</v>
      </c>
      <c r="S52" s="3" t="s">
        <v>88</v>
      </c>
    </row>
    <row r="53" spans="2:19">
      <c r="B53" s="3" t="s">
        <v>24</v>
      </c>
      <c r="F53" s="40">
        <v>0.79200000000000004</v>
      </c>
      <c r="S53" s="3" t="s">
        <v>88</v>
      </c>
    </row>
    <row r="54" spans="2:19">
      <c r="B54" s="3" t="s">
        <v>25</v>
      </c>
      <c r="F54" s="40">
        <v>0.66500000000000004</v>
      </c>
      <c r="S54" s="3" t="s">
        <v>88</v>
      </c>
    </row>
    <row r="55" spans="2:19">
      <c r="B55" s="3" t="s">
        <v>26</v>
      </c>
      <c r="F55" s="40">
        <v>0.628</v>
      </c>
      <c r="S55" s="3" t="s">
        <v>88</v>
      </c>
    </row>
    <row r="56" spans="2:19">
      <c r="B56" s="3" t="s">
        <v>27</v>
      </c>
      <c r="F56" s="40">
        <v>0.59699999999999998</v>
      </c>
      <c r="S56" s="3" t="s">
        <v>88</v>
      </c>
    </row>
    <row r="57" spans="2:19">
      <c r="B57" s="3" t="s">
        <v>4</v>
      </c>
      <c r="F57" s="40">
        <v>0.66300000000000003</v>
      </c>
      <c r="S57" s="3" t="s">
        <v>88</v>
      </c>
    </row>
    <row r="58" spans="2:19">
      <c r="B58" s="3" t="s">
        <v>28</v>
      </c>
      <c r="F58" s="40">
        <v>0.76100000000000001</v>
      </c>
      <c r="S58" s="3" t="s">
        <v>88</v>
      </c>
    </row>
    <row r="59" spans="2:19">
      <c r="B59" s="3" t="s">
        <v>5</v>
      </c>
      <c r="F59" s="85">
        <v>1.1299999999999999</v>
      </c>
      <c r="S59" s="3" t="s">
        <v>88</v>
      </c>
    </row>
    <row r="60" spans="2:19">
      <c r="B60" s="3" t="s">
        <v>6</v>
      </c>
      <c r="F60" s="40">
        <v>1.4239999999999999</v>
      </c>
      <c r="S60" s="3" t="s">
        <v>88</v>
      </c>
    </row>
    <row r="62" spans="2:19">
      <c r="B62" s="2" t="s">
        <v>79</v>
      </c>
    </row>
    <row r="63" spans="2:19">
      <c r="B63" s="3" t="s">
        <v>21</v>
      </c>
      <c r="F63" s="40">
        <v>1.7729999999999999</v>
      </c>
      <c r="S63" s="3" t="s">
        <v>88</v>
      </c>
    </row>
    <row r="64" spans="2:19">
      <c r="B64" s="3" t="s">
        <v>22</v>
      </c>
      <c r="F64" s="40">
        <v>1.585</v>
      </c>
      <c r="S64" s="3" t="s">
        <v>88</v>
      </c>
    </row>
    <row r="65" spans="2:19">
      <c r="B65" s="3" t="s">
        <v>23</v>
      </c>
      <c r="F65" s="40">
        <v>1.2390000000000001</v>
      </c>
      <c r="S65" s="3" t="s">
        <v>88</v>
      </c>
    </row>
    <row r="66" spans="2:19">
      <c r="B66" s="3" t="s">
        <v>3</v>
      </c>
      <c r="F66" s="40">
        <v>0.92400000000000004</v>
      </c>
      <c r="S66" s="3" t="s">
        <v>88</v>
      </c>
    </row>
    <row r="67" spans="2:19">
      <c r="B67" s="3" t="s">
        <v>24</v>
      </c>
      <c r="F67" s="40">
        <v>0.81899999999999995</v>
      </c>
      <c r="S67" s="3" t="s">
        <v>88</v>
      </c>
    </row>
    <row r="68" spans="2:19">
      <c r="B68" s="3" t="s">
        <v>25</v>
      </c>
      <c r="F68" s="40">
        <v>0.68799999999999994</v>
      </c>
      <c r="S68" s="3" t="s">
        <v>88</v>
      </c>
    </row>
    <row r="69" spans="2:19">
      <c r="B69" s="3" t="s">
        <v>26</v>
      </c>
      <c r="F69" s="40">
        <v>0.64900000000000002</v>
      </c>
      <c r="S69" s="3" t="s">
        <v>88</v>
      </c>
    </row>
    <row r="70" spans="2:19">
      <c r="B70" s="3" t="s">
        <v>27</v>
      </c>
      <c r="F70" s="40">
        <v>0.61799999999999999</v>
      </c>
      <c r="S70" s="3" t="s">
        <v>88</v>
      </c>
    </row>
    <row r="71" spans="2:19">
      <c r="B71" s="3" t="s">
        <v>4</v>
      </c>
      <c r="F71" s="40">
        <v>0.68600000000000005</v>
      </c>
      <c r="S71" s="3" t="s">
        <v>88</v>
      </c>
    </row>
    <row r="72" spans="2:19">
      <c r="B72" s="3" t="s">
        <v>28</v>
      </c>
      <c r="F72" s="40">
        <v>0.78700000000000003</v>
      </c>
      <c r="S72" s="3" t="s">
        <v>88</v>
      </c>
    </row>
    <row r="73" spans="2:19">
      <c r="B73" s="3" t="s">
        <v>5</v>
      </c>
      <c r="F73" s="40">
        <v>1.1679999999999999</v>
      </c>
      <c r="S73" s="3" t="s">
        <v>88</v>
      </c>
    </row>
    <row r="74" spans="2:19">
      <c r="B74" s="3" t="s">
        <v>6</v>
      </c>
      <c r="F74" s="40">
        <v>1.472</v>
      </c>
      <c r="S74" s="3" t="s">
        <v>88</v>
      </c>
    </row>
    <row r="76" spans="2:19" s="5" customFormat="1">
      <c r="B76" s="5" t="s">
        <v>80</v>
      </c>
    </row>
    <row r="78" spans="2:19">
      <c r="B78" s="2" t="s">
        <v>84</v>
      </c>
      <c r="F78" s="14"/>
    </row>
    <row r="79" spans="2:19">
      <c r="B79" s="3" t="s">
        <v>21</v>
      </c>
      <c r="F79" s="40">
        <v>31</v>
      </c>
    </row>
    <row r="80" spans="2:19">
      <c r="B80" s="3" t="s">
        <v>22</v>
      </c>
      <c r="F80" s="40">
        <v>28</v>
      </c>
    </row>
    <row r="81" spans="2:6">
      <c r="B81" s="3" t="s">
        <v>23</v>
      </c>
      <c r="F81" s="40">
        <v>31</v>
      </c>
    </row>
    <row r="82" spans="2:6">
      <c r="B82" s="3" t="s">
        <v>3</v>
      </c>
      <c r="F82" s="40">
        <v>30</v>
      </c>
    </row>
    <row r="83" spans="2:6">
      <c r="B83" s="3" t="s">
        <v>24</v>
      </c>
      <c r="F83" s="40">
        <v>31</v>
      </c>
    </row>
    <row r="84" spans="2:6">
      <c r="B84" s="3" t="s">
        <v>25</v>
      </c>
      <c r="F84" s="40">
        <v>30</v>
      </c>
    </row>
    <row r="85" spans="2:6">
      <c r="B85" s="3" t="s">
        <v>26</v>
      </c>
      <c r="F85" s="40">
        <v>31</v>
      </c>
    </row>
    <row r="86" spans="2:6">
      <c r="B86" s="3" t="s">
        <v>27</v>
      </c>
      <c r="F86" s="40">
        <v>31</v>
      </c>
    </row>
    <row r="87" spans="2:6">
      <c r="B87" s="3" t="s">
        <v>4</v>
      </c>
      <c r="F87" s="40">
        <v>30</v>
      </c>
    </row>
    <row r="88" spans="2:6">
      <c r="B88" s="3" t="s">
        <v>28</v>
      </c>
      <c r="F88" s="40">
        <v>31</v>
      </c>
    </row>
    <row r="89" spans="2:6">
      <c r="B89" s="3" t="s">
        <v>5</v>
      </c>
      <c r="F89" s="40">
        <v>30</v>
      </c>
    </row>
    <row r="90" spans="2:6">
      <c r="B90" s="3" t="s">
        <v>6</v>
      </c>
      <c r="F90" s="40">
        <v>31</v>
      </c>
    </row>
    <row r="92" spans="2:6">
      <c r="B92" s="2" t="s">
        <v>85</v>
      </c>
    </row>
    <row r="93" spans="2:6">
      <c r="B93" s="3" t="s">
        <v>74</v>
      </c>
      <c r="F93" s="18">
        <f>SUM(F79:F81)</f>
        <v>90</v>
      </c>
    </row>
    <row r="94" spans="2:6">
      <c r="B94" s="3" t="s">
        <v>75</v>
      </c>
      <c r="F94" s="18">
        <f>SUM(F82:F84)</f>
        <v>91</v>
      </c>
    </row>
    <row r="95" spans="2:6">
      <c r="B95" s="3" t="s">
        <v>76</v>
      </c>
      <c r="F95" s="18">
        <f>SUM(F85:F87)</f>
        <v>92</v>
      </c>
    </row>
    <row r="96" spans="2:6">
      <c r="B96" s="3" t="s">
        <v>77</v>
      </c>
      <c r="F96" s="18">
        <f>SUM(F88:F90)</f>
        <v>92</v>
      </c>
    </row>
    <row r="98" spans="2:21">
      <c r="B98" s="2" t="s">
        <v>86</v>
      </c>
    </row>
    <row r="99" spans="2:21">
      <c r="B99" s="3" t="s">
        <v>81</v>
      </c>
      <c r="F99" s="40">
        <v>24</v>
      </c>
    </row>
    <row r="100" spans="2:21">
      <c r="B100" s="3" t="s">
        <v>82</v>
      </c>
      <c r="F100" s="18">
        <f>SUM(F79:F90)</f>
        <v>365</v>
      </c>
    </row>
    <row r="101" spans="2:21">
      <c r="B101" s="3" t="s">
        <v>83</v>
      </c>
      <c r="F101" s="18">
        <f>F99*F100</f>
        <v>8760</v>
      </c>
    </row>
    <row r="103" spans="2:21" s="5" customFormat="1">
      <c r="B103" s="5" t="s">
        <v>87</v>
      </c>
    </row>
    <row r="105" spans="2:21">
      <c r="B105" s="2" t="s">
        <v>161</v>
      </c>
    </row>
    <row r="106" spans="2:21">
      <c r="B106" s="3" t="s">
        <v>11</v>
      </c>
      <c r="F106" s="103">
        <v>0.33189999999999997</v>
      </c>
      <c r="S106" s="3" t="s">
        <v>88</v>
      </c>
    </row>
    <row r="107" spans="2:21">
      <c r="B107" s="3" t="s">
        <v>167</v>
      </c>
      <c r="F107" s="103">
        <v>0.2586</v>
      </c>
      <c r="S107" s="3" t="s">
        <v>88</v>
      </c>
    </row>
    <row r="108" spans="2:21">
      <c r="B108" s="3" t="s">
        <v>12</v>
      </c>
      <c r="F108" s="103">
        <v>0.97860000000000003</v>
      </c>
      <c r="S108" s="3" t="s">
        <v>88</v>
      </c>
    </row>
    <row r="109" spans="2:21">
      <c r="B109" s="3" t="s">
        <v>168</v>
      </c>
      <c r="F109" s="104">
        <v>1E-4</v>
      </c>
      <c r="S109" s="3" t="s">
        <v>88</v>
      </c>
      <c r="U109" s="105" t="s">
        <v>179</v>
      </c>
    </row>
    <row r="110" spans="2:21">
      <c r="B110" s="3" t="s">
        <v>169</v>
      </c>
      <c r="F110" s="104">
        <v>1E-4</v>
      </c>
      <c r="S110" s="3" t="s">
        <v>88</v>
      </c>
      <c r="U110" s="105" t="s">
        <v>179</v>
      </c>
    </row>
    <row r="111" spans="2:21">
      <c r="B111" s="3" t="s">
        <v>170</v>
      </c>
      <c r="F111" s="103">
        <v>1E-4</v>
      </c>
      <c r="S111" s="3" t="s">
        <v>88</v>
      </c>
      <c r="U111" s="105"/>
    </row>
    <row r="112" spans="2:21">
      <c r="B112" s="3" t="s">
        <v>171</v>
      </c>
      <c r="F112" s="103">
        <v>1E-4</v>
      </c>
      <c r="S112" s="3" t="s">
        <v>88</v>
      </c>
      <c r="U112" s="105"/>
    </row>
    <row r="113" spans="2:21">
      <c r="B113" s="3" t="s">
        <v>172</v>
      </c>
      <c r="F113" s="104">
        <v>1E-4</v>
      </c>
      <c r="S113" s="3" t="s">
        <v>88</v>
      </c>
      <c r="U113" s="105" t="s">
        <v>179</v>
      </c>
    </row>
    <row r="114" spans="2:21">
      <c r="B114" s="3" t="s">
        <v>173</v>
      </c>
      <c r="F114" s="103">
        <v>0.51200000000000001</v>
      </c>
      <c r="S114" s="3" t="s">
        <v>88</v>
      </c>
      <c r="U114" s="105"/>
    </row>
    <row r="115" spans="2:21">
      <c r="B115" s="3" t="s">
        <v>174</v>
      </c>
      <c r="F115" s="103">
        <v>0.64590000000000003</v>
      </c>
      <c r="S115" s="3" t="s">
        <v>88</v>
      </c>
      <c r="U115" s="105"/>
    </row>
    <row r="116" spans="2:21">
      <c r="B116" s="3" t="s">
        <v>175</v>
      </c>
      <c r="F116" s="103">
        <v>0.625</v>
      </c>
      <c r="S116" s="3" t="s">
        <v>88</v>
      </c>
      <c r="U116" s="105"/>
    </row>
    <row r="117" spans="2:21">
      <c r="B117" s="3" t="s">
        <v>176</v>
      </c>
      <c r="F117" s="104">
        <v>1E-4</v>
      </c>
      <c r="S117" s="3" t="s">
        <v>88</v>
      </c>
      <c r="U117" s="105" t="s">
        <v>179</v>
      </c>
    </row>
    <row r="118" spans="2:21">
      <c r="B118" s="3" t="s">
        <v>177</v>
      </c>
      <c r="F118" s="103">
        <v>0.31780000000000003</v>
      </c>
      <c r="S118" s="3" t="s">
        <v>88</v>
      </c>
      <c r="U118" s="105"/>
    </row>
    <row r="119" spans="2:21">
      <c r="B119" s="3" t="s">
        <v>178</v>
      </c>
      <c r="F119" s="103">
        <v>4.6800000000000001E-2</v>
      </c>
      <c r="S119" s="3" t="s">
        <v>88</v>
      </c>
      <c r="U119" s="105"/>
    </row>
    <row r="120" spans="2:21">
      <c r="B120" s="3" t="s">
        <v>166</v>
      </c>
      <c r="F120" s="103">
        <v>1E-4</v>
      </c>
      <c r="S120" s="3" t="s">
        <v>88</v>
      </c>
      <c r="U120" s="105"/>
    </row>
    <row r="121" spans="2:21">
      <c r="U121" s="105"/>
    </row>
    <row r="122" spans="2:21">
      <c r="B122" s="2" t="s">
        <v>162</v>
      </c>
      <c r="U122" s="105"/>
    </row>
    <row r="123" spans="2:21">
      <c r="B123" s="3" t="s">
        <v>11</v>
      </c>
      <c r="F123" s="104">
        <v>1E-4</v>
      </c>
      <c r="S123" s="3" t="s">
        <v>88</v>
      </c>
      <c r="U123" s="105" t="s">
        <v>179</v>
      </c>
    </row>
    <row r="124" spans="2:21">
      <c r="B124" s="3" t="s">
        <v>167</v>
      </c>
      <c r="F124" s="103">
        <v>1E-4</v>
      </c>
      <c r="S124" s="3" t="s">
        <v>88</v>
      </c>
      <c r="U124" s="105"/>
    </row>
    <row r="125" spans="2:21">
      <c r="B125" s="3" t="s">
        <v>12</v>
      </c>
      <c r="F125" s="104">
        <v>1E-4</v>
      </c>
      <c r="S125" s="3" t="s">
        <v>88</v>
      </c>
      <c r="U125" s="105" t="s">
        <v>179</v>
      </c>
    </row>
    <row r="126" spans="2:21">
      <c r="B126" s="3" t="s">
        <v>168</v>
      </c>
      <c r="F126" s="103">
        <v>0.71899999999999997</v>
      </c>
      <c r="S126" s="3" t="s">
        <v>88</v>
      </c>
      <c r="U126" s="105"/>
    </row>
    <row r="127" spans="2:21">
      <c r="B127" s="3" t="s">
        <v>169</v>
      </c>
      <c r="F127" s="103">
        <v>0.49359999999999998</v>
      </c>
      <c r="S127" s="3" t="s">
        <v>88</v>
      </c>
      <c r="U127" s="105"/>
    </row>
    <row r="128" spans="2:21">
      <c r="B128" s="3" t="s">
        <v>170</v>
      </c>
      <c r="F128" s="103">
        <v>0.33329999999999999</v>
      </c>
      <c r="S128" s="3" t="s">
        <v>88</v>
      </c>
      <c r="U128" s="105"/>
    </row>
    <row r="129" spans="2:21">
      <c r="B129" s="3" t="s">
        <v>171</v>
      </c>
      <c r="F129" s="103">
        <v>0.95730000000000004</v>
      </c>
      <c r="S129" s="3" t="s">
        <v>88</v>
      </c>
      <c r="U129" s="105"/>
    </row>
    <row r="130" spans="2:21">
      <c r="B130" s="3" t="s">
        <v>172</v>
      </c>
      <c r="F130" s="103">
        <v>0.1525</v>
      </c>
      <c r="S130" s="3" t="s">
        <v>88</v>
      </c>
      <c r="U130" s="105"/>
    </row>
    <row r="131" spans="2:21">
      <c r="B131" s="3" t="s">
        <v>173</v>
      </c>
      <c r="F131" s="103">
        <v>0.13930000000000001</v>
      </c>
      <c r="S131" s="3" t="s">
        <v>88</v>
      </c>
      <c r="U131" s="105"/>
    </row>
    <row r="132" spans="2:21">
      <c r="B132" s="3" t="s">
        <v>174</v>
      </c>
      <c r="F132" s="104">
        <v>1E-4</v>
      </c>
      <c r="S132" s="3" t="s">
        <v>88</v>
      </c>
      <c r="U132" s="105" t="s">
        <v>179</v>
      </c>
    </row>
    <row r="133" spans="2:21">
      <c r="B133" s="3" t="s">
        <v>175</v>
      </c>
      <c r="F133" s="103">
        <v>0.62209999999999999</v>
      </c>
      <c r="S133" s="3" t="s">
        <v>88</v>
      </c>
      <c r="U133" s="105"/>
    </row>
    <row r="134" spans="2:21">
      <c r="B134" s="3" t="s">
        <v>176</v>
      </c>
      <c r="F134" s="103">
        <v>1.47E-2</v>
      </c>
      <c r="S134" s="3" t="s">
        <v>88</v>
      </c>
      <c r="U134" s="105"/>
    </row>
    <row r="135" spans="2:21">
      <c r="B135" s="3" t="s">
        <v>177</v>
      </c>
      <c r="F135" s="104">
        <v>1E-4</v>
      </c>
      <c r="S135" s="3" t="s">
        <v>88</v>
      </c>
      <c r="U135" s="105" t="s">
        <v>179</v>
      </c>
    </row>
    <row r="136" spans="2:21">
      <c r="B136" s="3" t="s">
        <v>178</v>
      </c>
      <c r="F136" s="103">
        <v>0.34539999999999998</v>
      </c>
      <c r="S136" s="3" t="s">
        <v>88</v>
      </c>
      <c r="U136" s="105"/>
    </row>
    <row r="137" spans="2:21">
      <c r="B137" s="3" t="s">
        <v>166</v>
      </c>
      <c r="F137" s="103">
        <v>1E-4</v>
      </c>
      <c r="S137" s="3" t="s">
        <v>88</v>
      </c>
      <c r="U137" s="105"/>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29"/>
  <sheetViews>
    <sheetView showGridLines="0" zoomScale="80" zoomScaleNormal="80" workbookViewId="0">
      <pane xSplit="4" ySplit="7" topLeftCell="E8" activePane="bottomRight" state="frozen"/>
      <selection activeCell="N56" sqref="N56"/>
      <selection pane="topRight" activeCell="N56" sqref="N56"/>
      <selection pane="bottomLeft" activeCell="N56" sqref="N56"/>
      <selection pane="bottomRight"/>
    </sheetView>
  </sheetViews>
  <sheetFormatPr defaultColWidth="9.140625" defaultRowHeight="12.75"/>
  <cols>
    <col min="1" max="1" width="2.7109375" style="3" customWidth="1"/>
    <col min="2" max="2" width="91.140625" style="3" customWidth="1"/>
    <col min="3" max="3" width="2.7109375" style="3" customWidth="1"/>
    <col min="4" max="4" width="12.28515625" style="3" customWidth="1"/>
    <col min="5" max="5" width="2.7109375" style="3" customWidth="1"/>
    <col min="6" max="6" width="11" style="3" customWidth="1"/>
    <col min="7" max="7" width="2.7109375" style="3" customWidth="1"/>
    <col min="8" max="8" width="13.28515625" style="3" customWidth="1"/>
    <col min="9" max="9" width="16.140625" style="3" customWidth="1"/>
    <col min="10" max="12" width="14.140625" style="3" customWidth="1"/>
    <col min="13" max="13" width="2.7109375" style="3" customWidth="1"/>
    <col min="14" max="14" width="18.7109375" style="3" customWidth="1"/>
    <col min="15" max="15" width="2.7109375" style="3" customWidth="1"/>
    <col min="16" max="26" width="13.7109375" style="3" customWidth="1"/>
    <col min="27" max="16384" width="9.140625" style="3"/>
  </cols>
  <sheetData>
    <row r="2" spans="2:16" s="7" customFormat="1" ht="18">
      <c r="B2" s="7" t="s">
        <v>100</v>
      </c>
    </row>
    <row r="4" spans="2:16">
      <c r="B4" s="95" t="s">
        <v>47</v>
      </c>
      <c r="C4" s="2"/>
    </row>
    <row r="5" spans="2:16">
      <c r="B5" s="110" t="s">
        <v>99</v>
      </c>
      <c r="C5" s="110"/>
      <c r="D5" s="110"/>
      <c r="F5" s="8"/>
    </row>
    <row r="6" spans="2:16" ht="12" customHeight="1"/>
    <row r="7" spans="2:16" s="5" customFormat="1" ht="12" customHeight="1">
      <c r="B7" s="5" t="s">
        <v>18</v>
      </c>
      <c r="D7" s="5" t="s">
        <v>90</v>
      </c>
      <c r="F7" s="5" t="s">
        <v>101</v>
      </c>
      <c r="H7" s="27">
        <v>2022</v>
      </c>
      <c r="I7" s="27">
        <v>2023</v>
      </c>
      <c r="J7" s="27">
        <v>2024</v>
      </c>
      <c r="K7" s="27">
        <v>2025</v>
      </c>
      <c r="L7" s="27">
        <v>2026</v>
      </c>
      <c r="N7" s="5" t="s">
        <v>102</v>
      </c>
      <c r="P7" s="5" t="s">
        <v>103</v>
      </c>
    </row>
    <row r="9" spans="2:16" s="5" customFormat="1">
      <c r="B9" s="5" t="s">
        <v>91</v>
      </c>
    </row>
    <row r="11" spans="2:16">
      <c r="B11" s="16" t="s">
        <v>117</v>
      </c>
      <c r="D11" s="3" t="s">
        <v>92</v>
      </c>
      <c r="H11" s="43"/>
      <c r="I11" s="48">
        <v>-2575390</v>
      </c>
      <c r="J11" s="6"/>
      <c r="K11" s="6"/>
      <c r="L11" s="6"/>
      <c r="N11" s="3" t="s">
        <v>104</v>
      </c>
    </row>
    <row r="12" spans="2:16">
      <c r="B12" s="3" t="s">
        <v>123</v>
      </c>
      <c r="D12" s="3" t="s">
        <v>92</v>
      </c>
      <c r="H12" s="43"/>
      <c r="I12" s="87">
        <v>-2652186</v>
      </c>
      <c r="J12" s="6"/>
      <c r="K12" s="6"/>
      <c r="L12" s="6"/>
      <c r="N12" s="3" t="s">
        <v>105</v>
      </c>
    </row>
    <row r="14" spans="2:16" s="5" customFormat="1">
      <c r="B14" s="5" t="s">
        <v>93</v>
      </c>
    </row>
    <row r="16" spans="2:16">
      <c r="B16" s="3" t="s">
        <v>97</v>
      </c>
      <c r="D16" s="3" t="s">
        <v>92</v>
      </c>
      <c r="H16" s="84"/>
      <c r="I16" s="88">
        <v>0</v>
      </c>
      <c r="J16" s="6"/>
      <c r="K16" s="6"/>
      <c r="L16" s="6"/>
      <c r="N16" s="3" t="s">
        <v>105</v>
      </c>
    </row>
    <row r="17" spans="2:14">
      <c r="H17" s="39"/>
      <c r="I17" s="39"/>
      <c r="J17" s="39"/>
      <c r="K17" s="39"/>
      <c r="L17" s="39"/>
    </row>
    <row r="18" spans="2:14" s="5" customFormat="1">
      <c r="B18" s="5" t="s">
        <v>94</v>
      </c>
    </row>
    <row r="20" spans="2:14">
      <c r="B20" s="3" t="s">
        <v>97</v>
      </c>
      <c r="D20" s="3" t="s">
        <v>92</v>
      </c>
      <c r="H20" s="84"/>
      <c r="I20" s="88">
        <v>0</v>
      </c>
      <c r="J20" s="6"/>
      <c r="K20" s="6"/>
      <c r="L20" s="6"/>
      <c r="N20" s="3" t="s">
        <v>105</v>
      </c>
    </row>
    <row r="21" spans="2:14">
      <c r="H21" s="39"/>
      <c r="I21" s="39"/>
      <c r="J21" s="39"/>
      <c r="K21" s="39"/>
      <c r="L21" s="39"/>
    </row>
    <row r="22" spans="2:14" s="5" customFormat="1">
      <c r="B22" s="5" t="s">
        <v>95</v>
      </c>
    </row>
    <row r="24" spans="2:14">
      <c r="B24" s="3" t="s">
        <v>98</v>
      </c>
      <c r="D24" s="3" t="s">
        <v>92</v>
      </c>
      <c r="H24" s="84"/>
      <c r="I24" s="88">
        <v>1980714</v>
      </c>
      <c r="J24" s="6"/>
      <c r="K24" s="6"/>
      <c r="L24" s="6"/>
      <c r="N24" s="3" t="s">
        <v>105</v>
      </c>
    </row>
    <row r="25" spans="2:14">
      <c r="H25" s="39"/>
      <c r="I25" s="39"/>
      <c r="J25" s="39"/>
      <c r="K25" s="39"/>
      <c r="L25" s="39"/>
      <c r="N25" s="39"/>
    </row>
    <row r="26" spans="2:14" s="5" customFormat="1">
      <c r="B26" s="5" t="s">
        <v>96</v>
      </c>
    </row>
    <row r="28" spans="2:14">
      <c r="B28" s="3" t="s">
        <v>97</v>
      </c>
      <c r="D28" s="3" t="s">
        <v>92</v>
      </c>
      <c r="H28" s="84"/>
      <c r="I28" s="88">
        <v>17174.63</v>
      </c>
      <c r="J28" s="6"/>
      <c r="K28" s="6"/>
      <c r="L28" s="6"/>
      <c r="N28" s="3" t="s">
        <v>105</v>
      </c>
    </row>
    <row r="29" spans="2:14">
      <c r="I29" s="8"/>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0" zoomScaleNormal="80" workbookViewId="0">
      <pane xSplit="2" ySplit="5" topLeftCell="C6" activePane="bottomRight" state="frozen"/>
      <selection pane="topRight"/>
      <selection pane="bottomLeft"/>
      <selection pane="bottomRight"/>
    </sheetView>
  </sheetViews>
  <sheetFormatPr defaultColWidth="9.140625" defaultRowHeight="12.75"/>
  <cols>
    <col min="1" max="1" width="2.7109375" style="3" customWidth="1"/>
    <col min="2" max="2" width="56.28515625" style="3" customWidth="1"/>
    <col min="3" max="3" width="2.7109375" style="3" customWidth="1"/>
    <col min="4" max="4" width="13.7109375" style="3" customWidth="1"/>
    <col min="5" max="5" width="2.7109375" style="3" customWidth="1"/>
    <col min="6" max="6" width="10.28515625" style="3" customWidth="1"/>
    <col min="7" max="7" width="2.7109375" style="3" customWidth="1"/>
    <col min="8" max="12" width="9.42578125" style="3" customWidth="1"/>
    <col min="13" max="14" width="12.5703125" style="3" customWidth="1"/>
    <col min="15" max="15" width="2.7109375" style="3" customWidth="1"/>
    <col min="16" max="16" width="16.5703125" style="3" customWidth="1"/>
    <col min="17" max="17" width="2.7109375" style="3" customWidth="1"/>
    <col min="18" max="18" width="18.5703125" style="3" customWidth="1"/>
    <col min="19" max="31" width="13.7109375" style="3" customWidth="1"/>
    <col min="32" max="16384" width="9.140625" style="3"/>
  </cols>
  <sheetData>
    <row r="2" spans="2:18" s="7" customFormat="1" ht="18">
      <c r="B2" s="7" t="s">
        <v>106</v>
      </c>
    </row>
    <row r="4" spans="2:18">
      <c r="B4" s="95" t="s">
        <v>47</v>
      </c>
      <c r="C4" s="2"/>
    </row>
    <row r="5" spans="2:18" ht="27.75" customHeight="1">
      <c r="B5" s="111" t="s">
        <v>107</v>
      </c>
      <c r="C5" s="110"/>
      <c r="D5" s="110"/>
      <c r="F5" s="8"/>
    </row>
    <row r="7" spans="2:18" s="5" customFormat="1">
      <c r="B7" s="5" t="s">
        <v>18</v>
      </c>
      <c r="D7" s="5" t="s">
        <v>90</v>
      </c>
      <c r="F7" s="5" t="s">
        <v>101</v>
      </c>
      <c r="H7" s="29">
        <v>2020</v>
      </c>
      <c r="I7" s="27">
        <v>2021</v>
      </c>
      <c r="J7" s="27">
        <v>2022</v>
      </c>
      <c r="K7" s="27">
        <v>2023</v>
      </c>
      <c r="L7" s="27">
        <v>2024</v>
      </c>
      <c r="M7" s="27">
        <v>2025</v>
      </c>
      <c r="N7" s="27">
        <v>2026</v>
      </c>
      <c r="P7" s="5" t="s">
        <v>102</v>
      </c>
      <c r="R7" s="5" t="s">
        <v>103</v>
      </c>
    </row>
    <row r="9" spans="2:18" s="5" customFormat="1">
      <c r="B9" s="5" t="s">
        <v>108</v>
      </c>
    </row>
    <row r="11" spans="2:18">
      <c r="B11" s="10" t="s">
        <v>108</v>
      </c>
    </row>
    <row r="12" spans="2:18">
      <c r="B12" s="3" t="s">
        <v>109</v>
      </c>
      <c r="D12" s="3" t="s">
        <v>114</v>
      </c>
      <c r="H12" s="6"/>
      <c r="I12" s="6"/>
      <c r="J12" s="6"/>
      <c r="K12" s="6"/>
      <c r="L12" s="6"/>
      <c r="M12" s="97">
        <v>138087814</v>
      </c>
      <c r="N12" s="6"/>
      <c r="P12" s="46" t="s">
        <v>13</v>
      </c>
    </row>
    <row r="13" spans="2:18">
      <c r="B13" s="3" t="s">
        <v>110</v>
      </c>
      <c r="D13" s="3" t="s">
        <v>114</v>
      </c>
      <c r="H13" s="6"/>
      <c r="I13" s="6"/>
      <c r="J13" s="6"/>
      <c r="K13" s="6"/>
      <c r="L13" s="6"/>
      <c r="M13" s="97">
        <v>236912186</v>
      </c>
      <c r="N13" s="6"/>
      <c r="P13" s="46" t="s">
        <v>13</v>
      </c>
    </row>
    <row r="14" spans="2:18">
      <c r="J14" s="8"/>
      <c r="K14" s="8"/>
      <c r="L14" s="8"/>
      <c r="M14" s="98"/>
    </row>
    <row r="15" spans="2:18">
      <c r="B15" s="3" t="s">
        <v>111</v>
      </c>
      <c r="D15" s="3" t="s">
        <v>114</v>
      </c>
      <c r="H15" s="6"/>
      <c r="I15" s="6"/>
      <c r="J15" s="6"/>
      <c r="K15" s="6"/>
      <c r="L15" s="6"/>
      <c r="M15" s="97">
        <v>47529361</v>
      </c>
      <c r="N15" s="6"/>
      <c r="P15" s="46" t="s">
        <v>13</v>
      </c>
    </row>
    <row r="16" spans="2:18">
      <c r="B16" s="3" t="s">
        <v>112</v>
      </c>
      <c r="D16" s="3" t="s">
        <v>114</v>
      </c>
      <c r="H16" s="6"/>
      <c r="I16" s="6"/>
      <c r="J16" s="6"/>
      <c r="K16" s="6"/>
      <c r="L16" s="6"/>
      <c r="M16" s="97">
        <v>28422166</v>
      </c>
      <c r="N16" s="6"/>
      <c r="P16" s="46" t="s">
        <v>13</v>
      </c>
    </row>
    <row r="17" spans="2:16">
      <c r="J17" s="8"/>
      <c r="M17" s="98"/>
    </row>
    <row r="18" spans="2:16">
      <c r="B18" s="3" t="s">
        <v>113</v>
      </c>
      <c r="D18" s="3" t="s">
        <v>114</v>
      </c>
      <c r="H18" s="6"/>
      <c r="I18" s="6"/>
      <c r="J18" s="6"/>
      <c r="K18" s="6"/>
      <c r="L18" s="6"/>
      <c r="M18" s="97">
        <v>31903239</v>
      </c>
      <c r="N18" s="6"/>
      <c r="P18" s="46" t="s">
        <v>13</v>
      </c>
    </row>
    <row r="24" spans="2:16">
      <c r="M24" s="49"/>
    </row>
    <row r="25" spans="2:16">
      <c r="M25" s="49"/>
    </row>
    <row r="26" spans="2:16">
      <c r="M26" s="49"/>
    </row>
    <row r="27" spans="2:16">
      <c r="M27" s="49"/>
    </row>
    <row r="28" spans="2:16">
      <c r="M28" s="49"/>
    </row>
    <row r="29" spans="2:16">
      <c r="M29" s="49"/>
    </row>
    <row r="30" spans="2:16">
      <c r="M30" s="49"/>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N40"/>
  <sheetViews>
    <sheetView showGridLines="0" zoomScale="80" zoomScaleNormal="80" workbookViewId="0">
      <pane xSplit="3" ySplit="8" topLeftCell="D9" activePane="bottomRight" state="frozen"/>
      <selection pane="topRight" activeCell="D1" sqref="D1"/>
      <selection pane="bottomLeft" activeCell="A12" sqref="A12"/>
      <selection pane="bottomRight"/>
    </sheetView>
  </sheetViews>
  <sheetFormatPr defaultColWidth="9.140625" defaultRowHeight="12.75"/>
  <cols>
    <col min="1" max="1" width="2.7109375" style="3" customWidth="1"/>
    <col min="2" max="2" width="71" style="3" customWidth="1"/>
    <col min="3" max="3" width="2.7109375" style="3" customWidth="1"/>
    <col min="4" max="4" width="13.42578125" style="3" customWidth="1"/>
    <col min="5" max="5" width="2.7109375" style="3" customWidth="1"/>
    <col min="6" max="6" width="11.5703125" style="3" customWidth="1"/>
    <col min="7" max="7" width="2.7109375" style="3" customWidth="1"/>
    <col min="8" max="12" width="15.7109375" style="3" customWidth="1"/>
    <col min="13" max="13" width="2.7109375" style="3" customWidth="1"/>
    <col min="14" max="25" width="13.7109375" style="3" customWidth="1"/>
    <col min="26" max="16384" width="9.140625" style="3"/>
  </cols>
  <sheetData>
    <row r="2" spans="2:14" s="7" customFormat="1" ht="18">
      <c r="B2" s="7" t="s">
        <v>115</v>
      </c>
    </row>
    <row r="4" spans="2:14">
      <c r="B4" s="95" t="s">
        <v>47</v>
      </c>
      <c r="C4" s="2"/>
    </row>
    <row r="5" spans="2:14" ht="12.75" customHeight="1">
      <c r="B5" s="111" t="s">
        <v>116</v>
      </c>
      <c r="C5" s="110"/>
      <c r="D5" s="110"/>
      <c r="F5" s="8"/>
    </row>
    <row r="6" spans="2:14" ht="14.25" customHeight="1">
      <c r="F6" s="51"/>
    </row>
    <row r="7" spans="2:14" s="5" customFormat="1">
      <c r="B7" s="5" t="s">
        <v>0</v>
      </c>
      <c r="D7" s="5" t="s">
        <v>90</v>
      </c>
      <c r="F7" s="5" t="s">
        <v>101</v>
      </c>
      <c r="H7" s="27">
        <v>2022</v>
      </c>
      <c r="I7" s="27">
        <v>2023</v>
      </c>
      <c r="J7" s="27">
        <v>2024</v>
      </c>
      <c r="K7" s="27">
        <v>2025</v>
      </c>
      <c r="L7" s="27">
        <v>2026</v>
      </c>
      <c r="N7" s="5" t="s">
        <v>103</v>
      </c>
    </row>
    <row r="9" spans="2:14" s="5" customFormat="1">
      <c r="B9" s="5" t="s">
        <v>118</v>
      </c>
    </row>
    <row r="11" spans="2:14">
      <c r="B11" s="10" t="s">
        <v>50</v>
      </c>
    </row>
    <row r="12" spans="2:14">
      <c r="B12" s="16" t="s">
        <v>119</v>
      </c>
      <c r="D12" s="3" t="s">
        <v>125</v>
      </c>
      <c r="H12" s="6"/>
      <c r="I12" s="19">
        <f>'2. Parameters'!N18</f>
        <v>1</v>
      </c>
      <c r="J12" s="19">
        <f>'2. Parameters'!O18</f>
        <v>1.04</v>
      </c>
      <c r="K12" s="19">
        <f>'2. Parameters'!P18</f>
        <v>1.1128</v>
      </c>
      <c r="L12" s="19">
        <f>'2. Parameters'!Q18</f>
        <v>1.1128</v>
      </c>
    </row>
    <row r="14" spans="2:14" s="5" customFormat="1">
      <c r="B14" s="5" t="s">
        <v>91</v>
      </c>
    </row>
    <row r="16" spans="2:14">
      <c r="B16" s="16" t="s">
        <v>117</v>
      </c>
      <c r="D16" s="3" t="s">
        <v>92</v>
      </c>
      <c r="H16" s="41"/>
      <c r="I16" s="24">
        <f>'3. Input corrections'!I11</f>
        <v>-2575390</v>
      </c>
      <c r="J16" s="6"/>
      <c r="K16" s="6"/>
      <c r="L16" s="6"/>
    </row>
    <row r="17" spans="2:12">
      <c r="B17" s="3" t="s">
        <v>123</v>
      </c>
      <c r="D17" s="3" t="s">
        <v>92</v>
      </c>
      <c r="H17" s="79"/>
      <c r="I17" s="24">
        <f>'3. Input corrections'!I12</f>
        <v>-2652186</v>
      </c>
      <c r="J17" s="6"/>
      <c r="K17" s="6"/>
      <c r="L17" s="6"/>
    </row>
    <row r="18" spans="2:12">
      <c r="B18" s="3" t="s">
        <v>120</v>
      </c>
      <c r="D18" s="3" t="s">
        <v>92</v>
      </c>
      <c r="H18" s="41"/>
      <c r="I18" s="25">
        <f>I16-I17</f>
        <v>76796</v>
      </c>
      <c r="J18" s="6"/>
      <c r="K18" s="6"/>
      <c r="L18" s="6"/>
    </row>
    <row r="19" spans="2:12">
      <c r="B19" s="3" t="s">
        <v>121</v>
      </c>
      <c r="D19" s="3" t="s">
        <v>92</v>
      </c>
      <c r="H19" s="41"/>
      <c r="I19" s="24">
        <f>I18</f>
        <v>76796</v>
      </c>
      <c r="J19" s="6"/>
      <c r="K19" s="6"/>
      <c r="L19" s="6"/>
    </row>
    <row r="20" spans="2:12">
      <c r="B20" s="3" t="s">
        <v>122</v>
      </c>
      <c r="D20" s="3" t="s">
        <v>92</v>
      </c>
      <c r="H20" s="6"/>
      <c r="I20" s="6"/>
      <c r="J20" s="41"/>
      <c r="K20" s="28">
        <f>I19*K$12</f>
        <v>85458.588799999998</v>
      </c>
      <c r="L20" s="6"/>
    </row>
    <row r="22" spans="2:12" s="5" customFormat="1">
      <c r="B22" s="5" t="s">
        <v>93</v>
      </c>
    </row>
    <row r="24" spans="2:12">
      <c r="B24" s="3" t="s">
        <v>97</v>
      </c>
      <c r="D24" s="3" t="s">
        <v>92</v>
      </c>
      <c r="H24" s="43"/>
      <c r="I24" s="89">
        <f>'3. Input corrections'!I16</f>
        <v>0</v>
      </c>
      <c r="J24" s="6"/>
      <c r="K24" s="6"/>
      <c r="L24" s="6"/>
    </row>
    <row r="25" spans="2:12">
      <c r="B25" s="3" t="s">
        <v>124</v>
      </c>
      <c r="D25" s="3" t="s">
        <v>92</v>
      </c>
      <c r="H25" s="6"/>
      <c r="I25" s="6"/>
      <c r="J25" s="41"/>
      <c r="K25" s="90">
        <f>I24*K$12</f>
        <v>0</v>
      </c>
      <c r="L25" s="6"/>
    </row>
    <row r="27" spans="2:12" s="5" customFormat="1">
      <c r="B27" s="5" t="s">
        <v>94</v>
      </c>
    </row>
    <row r="29" spans="2:12">
      <c r="B29" s="3" t="s">
        <v>97</v>
      </c>
      <c r="D29" s="3" t="s">
        <v>92</v>
      </c>
      <c r="H29" s="80"/>
      <c r="I29" s="89">
        <f>'3. Input corrections'!I20</f>
        <v>0</v>
      </c>
      <c r="J29" s="6"/>
      <c r="K29" s="6"/>
      <c r="L29" s="6"/>
    </row>
    <row r="30" spans="2:12">
      <c r="B30" s="3" t="s">
        <v>124</v>
      </c>
      <c r="D30" s="3" t="s">
        <v>92</v>
      </c>
      <c r="H30" s="6"/>
      <c r="I30" s="6"/>
      <c r="J30" s="41"/>
      <c r="K30" s="90">
        <f>I29*K$12</f>
        <v>0</v>
      </c>
      <c r="L30" s="6"/>
    </row>
    <row r="32" spans="2:12" s="5" customFormat="1">
      <c r="B32" s="5" t="s">
        <v>95</v>
      </c>
    </row>
    <row r="34" spans="2:12">
      <c r="B34" s="3" t="s">
        <v>126</v>
      </c>
      <c r="D34" s="3" t="s">
        <v>92</v>
      </c>
      <c r="H34" s="43"/>
      <c r="I34" s="24">
        <f>'3. Input corrections'!I24</f>
        <v>1980714</v>
      </c>
      <c r="J34" s="6"/>
      <c r="K34" s="6"/>
      <c r="L34" s="6"/>
    </row>
    <row r="35" spans="2:12">
      <c r="B35" s="3" t="s">
        <v>124</v>
      </c>
      <c r="D35" s="3" t="s">
        <v>92</v>
      </c>
      <c r="H35" s="6"/>
      <c r="I35" s="6"/>
      <c r="J35" s="41"/>
      <c r="K35" s="28">
        <f>-I34*K$12</f>
        <v>-2204138.5392</v>
      </c>
      <c r="L35" s="6"/>
    </row>
    <row r="37" spans="2:12" s="5" customFormat="1">
      <c r="B37" s="5" t="s">
        <v>96</v>
      </c>
    </row>
    <row r="39" spans="2:12">
      <c r="B39" s="3" t="s">
        <v>97</v>
      </c>
      <c r="D39" s="3" t="s">
        <v>92</v>
      </c>
      <c r="H39" s="43"/>
      <c r="I39" s="89">
        <f>'3. Input corrections'!I28</f>
        <v>17174.63</v>
      </c>
      <c r="J39" s="6"/>
      <c r="K39" s="6"/>
      <c r="L39" s="6"/>
    </row>
    <row r="40" spans="2:12">
      <c r="B40" s="3" t="s">
        <v>124</v>
      </c>
      <c r="D40" s="3" t="s">
        <v>92</v>
      </c>
      <c r="H40" s="6"/>
      <c r="I40" s="6"/>
      <c r="J40" s="41"/>
      <c r="K40" s="90">
        <f>I39*K$12</f>
        <v>19111.928264000002</v>
      </c>
      <c r="L40" s="6"/>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N22"/>
  <sheetViews>
    <sheetView showGridLines="0" zoomScale="80" zoomScaleNormal="8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7109375" style="3" customWidth="1"/>
    <col min="2" max="2" width="89.28515625" style="3" bestFit="1" customWidth="1"/>
    <col min="3" max="3" width="2.7109375" style="3" customWidth="1"/>
    <col min="4" max="4" width="15.42578125" style="3" customWidth="1"/>
    <col min="5" max="5" width="2.7109375" style="3" customWidth="1"/>
    <col min="6" max="6" width="13.7109375" style="3" customWidth="1"/>
    <col min="7" max="7" width="2.7109375" style="3" customWidth="1"/>
    <col min="8" max="10" width="11.42578125" style="3" customWidth="1"/>
    <col min="11" max="11" width="13" style="3" customWidth="1"/>
    <col min="12" max="12" width="12.28515625" style="3" customWidth="1"/>
    <col min="13" max="13" width="7.140625" style="3" customWidth="1"/>
    <col min="14" max="19" width="13.7109375" style="3" customWidth="1"/>
    <col min="20" max="16384" width="9.140625" style="3"/>
  </cols>
  <sheetData>
    <row r="2" spans="2:14" s="7" customFormat="1" ht="18">
      <c r="B2" s="7" t="s">
        <v>127</v>
      </c>
    </row>
    <row r="4" spans="2:14">
      <c r="B4" s="95" t="s">
        <v>47</v>
      </c>
      <c r="C4" s="2"/>
    </row>
    <row r="5" spans="2:14">
      <c r="B5" s="111" t="s">
        <v>128</v>
      </c>
      <c r="C5" s="111"/>
      <c r="D5" s="111"/>
      <c r="F5" s="8"/>
    </row>
    <row r="7" spans="2:14" s="5" customFormat="1">
      <c r="B7" s="5" t="s">
        <v>18</v>
      </c>
      <c r="D7" s="5" t="s">
        <v>90</v>
      </c>
      <c r="F7" s="5" t="s">
        <v>101</v>
      </c>
      <c r="H7" s="27">
        <v>2022</v>
      </c>
      <c r="I7" s="27">
        <v>2023</v>
      </c>
      <c r="J7" s="27">
        <v>2024</v>
      </c>
      <c r="K7" s="27">
        <v>2025</v>
      </c>
      <c r="L7" s="27">
        <v>2026</v>
      </c>
      <c r="N7" s="5" t="s">
        <v>103</v>
      </c>
    </row>
    <row r="9" spans="2:14" s="5" customFormat="1">
      <c r="B9" s="5" t="s">
        <v>129</v>
      </c>
    </row>
    <row r="11" spans="2:14">
      <c r="B11" s="3" t="s">
        <v>91</v>
      </c>
      <c r="D11" s="3" t="s">
        <v>92</v>
      </c>
      <c r="H11" s="6"/>
      <c r="I11" s="6"/>
      <c r="J11" s="6"/>
      <c r="K11" s="99">
        <f>'5. Corrections'!K20</f>
        <v>85458.588799999998</v>
      </c>
      <c r="L11" s="26"/>
    </row>
    <row r="12" spans="2:14">
      <c r="B12" s="3" t="s">
        <v>93</v>
      </c>
      <c r="D12" s="3" t="s">
        <v>92</v>
      </c>
      <c r="H12" s="6"/>
      <c r="I12" s="6"/>
      <c r="J12" s="6"/>
      <c r="K12" s="99">
        <f>'5. Corrections'!K25</f>
        <v>0</v>
      </c>
      <c r="L12" s="26"/>
    </row>
    <row r="13" spans="2:14">
      <c r="B13" s="3" t="s">
        <v>94</v>
      </c>
      <c r="D13" s="3" t="s">
        <v>92</v>
      </c>
      <c r="H13" s="6"/>
      <c r="I13" s="6"/>
      <c r="J13" s="6"/>
      <c r="K13" s="99">
        <f>'5. Corrections'!K30</f>
        <v>0</v>
      </c>
      <c r="L13" s="26"/>
    </row>
    <row r="14" spans="2:14">
      <c r="B14" s="3" t="s">
        <v>95</v>
      </c>
      <c r="D14" s="3" t="s">
        <v>92</v>
      </c>
      <c r="H14" s="6"/>
      <c r="I14" s="6"/>
      <c r="J14" s="6"/>
      <c r="K14" s="99">
        <f>'5. Corrections'!K35</f>
        <v>-2204138.5392</v>
      </c>
      <c r="L14" s="26"/>
    </row>
    <row r="15" spans="2:14">
      <c r="B15" s="3" t="s">
        <v>96</v>
      </c>
      <c r="D15" s="3" t="s">
        <v>92</v>
      </c>
      <c r="H15" s="6"/>
      <c r="I15" s="6"/>
      <c r="J15" s="6"/>
      <c r="K15" s="99">
        <f>'5. Corrections'!K40</f>
        <v>19111.928264000002</v>
      </c>
      <c r="L15" s="26"/>
    </row>
    <row r="17" spans="2:12" s="5" customFormat="1">
      <c r="B17" s="5" t="s">
        <v>130</v>
      </c>
    </row>
    <row r="19" spans="2:12">
      <c r="B19" s="3" t="s">
        <v>130</v>
      </c>
      <c r="D19" s="3" t="s">
        <v>92</v>
      </c>
      <c r="H19" s="6"/>
      <c r="I19" s="6"/>
      <c r="J19" s="6"/>
      <c r="K19" s="42">
        <f>SUM(K11:K15)</f>
        <v>-2099568.022136</v>
      </c>
      <c r="L19" s="26"/>
    </row>
    <row r="20" spans="2:12">
      <c r="I20" s="39"/>
    </row>
    <row r="21" spans="2:12">
      <c r="I21" s="13"/>
      <c r="J21" s="39"/>
    </row>
    <row r="22" spans="2:12">
      <c r="H22" s="39"/>
      <c r="I22" s="39"/>
      <c r="J22" s="13"/>
      <c r="K22" s="1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O53"/>
  <sheetViews>
    <sheetView showGridLines="0" zoomScale="80" zoomScaleNormal="80"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7109375" style="3" customWidth="1"/>
    <col min="2" max="2" width="57.28515625" style="3" bestFit="1" customWidth="1"/>
    <col min="3" max="3" width="2.7109375" style="3" customWidth="1"/>
    <col min="4" max="4" width="25.7109375" style="3" customWidth="1"/>
    <col min="5" max="5" width="2.7109375" style="3" customWidth="1"/>
    <col min="6" max="6" width="14.7109375" style="3" bestFit="1" customWidth="1"/>
    <col min="7" max="7" width="2.7109375" style="3" customWidth="1"/>
    <col min="8" max="10" width="12.28515625" style="3" customWidth="1"/>
    <col min="11" max="11" width="16.85546875" style="3" bestFit="1" customWidth="1"/>
    <col min="12" max="12" width="13.7109375" style="3" customWidth="1"/>
    <col min="13" max="13" width="2.7109375" style="3" customWidth="1"/>
    <col min="14" max="21" width="13.7109375" style="3" customWidth="1"/>
    <col min="22" max="16384" width="9.140625" style="3"/>
  </cols>
  <sheetData>
    <row r="2" spans="2:14" s="7" customFormat="1" ht="18">
      <c r="B2" s="7" t="s">
        <v>131</v>
      </c>
    </row>
    <row r="4" spans="2:14">
      <c r="B4" s="95" t="s">
        <v>47</v>
      </c>
      <c r="C4" s="2"/>
    </row>
    <row r="5" spans="2:14">
      <c r="B5" s="111" t="s">
        <v>132</v>
      </c>
      <c r="C5" s="111"/>
      <c r="D5" s="111"/>
      <c r="F5" s="8"/>
    </row>
    <row r="7" spans="2:14" s="5" customFormat="1">
      <c r="B7" s="5" t="s">
        <v>18</v>
      </c>
      <c r="D7" s="5" t="s">
        <v>90</v>
      </c>
      <c r="F7" s="5" t="s">
        <v>101</v>
      </c>
      <c r="H7" s="27">
        <v>2022</v>
      </c>
      <c r="I7" s="27">
        <v>2023</v>
      </c>
      <c r="J7" s="27">
        <v>2024</v>
      </c>
      <c r="K7" s="27">
        <v>2025</v>
      </c>
      <c r="L7" s="27">
        <v>2026</v>
      </c>
      <c r="N7" s="5" t="s">
        <v>103</v>
      </c>
    </row>
    <row r="9" spans="2:14" s="5" customFormat="1">
      <c r="B9" s="5" t="s">
        <v>133</v>
      </c>
    </row>
    <row r="11" spans="2:14">
      <c r="B11" s="10" t="s">
        <v>108</v>
      </c>
    </row>
    <row r="12" spans="2:14">
      <c r="B12" s="3" t="s">
        <v>109</v>
      </c>
      <c r="D12" s="3" t="s">
        <v>114</v>
      </c>
      <c r="H12" s="6"/>
      <c r="I12" s="6"/>
      <c r="J12" s="41"/>
      <c r="K12" s="24">
        <f>'4. Input capacity'!M12</f>
        <v>138087814</v>
      </c>
      <c r="L12" s="6"/>
    </row>
    <row r="13" spans="2:14">
      <c r="B13" s="3" t="s">
        <v>110</v>
      </c>
      <c r="D13" s="3" t="s">
        <v>114</v>
      </c>
      <c r="H13" s="6"/>
      <c r="I13" s="6"/>
      <c r="J13" s="41"/>
      <c r="K13" s="24">
        <f>'4. Input capacity'!M13</f>
        <v>236912186</v>
      </c>
      <c r="L13" s="6"/>
    </row>
    <row r="15" spans="2:14">
      <c r="B15" s="3" t="s">
        <v>111</v>
      </c>
      <c r="D15" s="3" t="s">
        <v>114</v>
      </c>
      <c r="H15" s="6"/>
      <c r="I15" s="6"/>
      <c r="J15" s="41"/>
      <c r="K15" s="24">
        <f>'4. Input capacity'!M15</f>
        <v>47529361</v>
      </c>
      <c r="L15" s="6"/>
    </row>
    <row r="16" spans="2:14">
      <c r="B16" s="3" t="s">
        <v>112</v>
      </c>
      <c r="D16" s="3" t="s">
        <v>114</v>
      </c>
      <c r="H16" s="6"/>
      <c r="I16" s="6"/>
      <c r="J16" s="41"/>
      <c r="K16" s="24">
        <f>'4. Input capacity'!M16</f>
        <v>28422166</v>
      </c>
      <c r="L16" s="6"/>
    </row>
    <row r="18" spans="2:15">
      <c r="B18" s="3" t="s">
        <v>113</v>
      </c>
      <c r="D18" s="3" t="s">
        <v>114</v>
      </c>
      <c r="H18" s="6"/>
      <c r="I18" s="6"/>
      <c r="J18" s="41"/>
      <c r="K18" s="24">
        <f>'4. Input capacity'!M18</f>
        <v>31903239</v>
      </c>
      <c r="L18" s="6"/>
    </row>
    <row r="20" spans="2:15">
      <c r="B20" s="2" t="s">
        <v>64</v>
      </c>
    </row>
    <row r="21" spans="2:15">
      <c r="B21" s="3" t="s">
        <v>65</v>
      </c>
      <c r="D21" s="3" t="s">
        <v>10</v>
      </c>
      <c r="F21" s="32">
        <f>'2. Parameters'!F30</f>
        <v>0.75</v>
      </c>
    </row>
    <row r="22" spans="2:15">
      <c r="B22" s="3" t="s">
        <v>66</v>
      </c>
      <c r="D22" s="3" t="s">
        <v>10</v>
      </c>
      <c r="F22" s="32">
        <f>'2. Parameters'!F31</f>
        <v>0.2</v>
      </c>
    </row>
    <row r="23" spans="2:15">
      <c r="F23" s="11"/>
    </row>
    <row r="24" spans="2:15">
      <c r="B24" s="2" t="s">
        <v>61</v>
      </c>
      <c r="F24" s="11"/>
    </row>
    <row r="25" spans="2:15">
      <c r="B25" s="3" t="s">
        <v>134</v>
      </c>
      <c r="D25" s="3" t="s">
        <v>10</v>
      </c>
      <c r="F25" s="32">
        <f>'2. Parameters'!F25</f>
        <v>0.4</v>
      </c>
    </row>
    <row r="26" spans="2:15">
      <c r="B26" s="3" t="s">
        <v>135</v>
      </c>
      <c r="D26" s="3" t="s">
        <v>10</v>
      </c>
      <c r="F26" s="32">
        <f>'2. Parameters'!F26</f>
        <v>0.6</v>
      </c>
    </row>
    <row r="28" spans="2:15" s="5" customFormat="1">
      <c r="B28" s="5" t="s">
        <v>136</v>
      </c>
    </row>
    <row r="30" spans="2:15">
      <c r="B30" s="3" t="s">
        <v>130</v>
      </c>
      <c r="D30" s="3" t="s">
        <v>92</v>
      </c>
      <c r="H30" s="6"/>
      <c r="I30" s="41"/>
      <c r="J30" s="41"/>
      <c r="K30" s="24">
        <f>'6. Allowed revenues'!K19</f>
        <v>-2099568.022136</v>
      </c>
      <c r="L30" s="6"/>
      <c r="N30" s="39"/>
      <c r="O30" s="13"/>
    </row>
    <row r="32" spans="2:15">
      <c r="B32" s="3" t="s">
        <v>137</v>
      </c>
      <c r="D32" s="3" t="s">
        <v>40</v>
      </c>
      <c r="H32" s="6"/>
      <c r="I32" s="6"/>
      <c r="J32" s="60"/>
      <c r="K32" s="15">
        <f>(K$30*$F25)/K12</f>
        <v>-6.0818343380712805E-3</v>
      </c>
      <c r="L32" s="6"/>
      <c r="N32" s="94"/>
    </row>
    <row r="33" spans="2:14">
      <c r="B33" s="3" t="s">
        <v>138</v>
      </c>
      <c r="D33" s="3" t="s">
        <v>40</v>
      </c>
      <c r="H33" s="6"/>
      <c r="I33" s="6"/>
      <c r="J33" s="81"/>
      <c r="K33" s="15">
        <f>(K$30*$F26)/K13</f>
        <v>-5.3173322763633603E-3</v>
      </c>
      <c r="L33" s="6"/>
    </row>
    <row r="35" spans="2:14" s="5" customFormat="1">
      <c r="B35" s="5" t="s">
        <v>139</v>
      </c>
    </row>
    <row r="37" spans="2:14">
      <c r="B37" s="3" t="s">
        <v>141</v>
      </c>
      <c r="D37" s="3" t="s">
        <v>92</v>
      </c>
      <c r="H37" s="6"/>
      <c r="I37" s="6"/>
      <c r="J37" s="41"/>
      <c r="K37" s="25">
        <f>$F21*(K15*K32+K16*K33)+F22*K18*K32</f>
        <v>-368952.89321343641</v>
      </c>
      <c r="L37" s="6"/>
      <c r="N37" s="39"/>
    </row>
    <row r="38" spans="2:14">
      <c r="B38" s="3" t="s">
        <v>140</v>
      </c>
      <c r="H38" s="6"/>
      <c r="I38" s="6"/>
      <c r="J38" s="60"/>
      <c r="K38" s="15">
        <f>K30/(K30-K37)</f>
        <v>1.2131917646202117</v>
      </c>
      <c r="L38" s="6"/>
    </row>
    <row r="40" spans="2:14" s="5" customFormat="1">
      <c r="B40" s="5" t="s">
        <v>142</v>
      </c>
    </row>
    <row r="42" spans="2:14">
      <c r="B42" s="3" t="s">
        <v>143</v>
      </c>
      <c r="D42" s="3" t="s">
        <v>40</v>
      </c>
      <c r="H42" s="6"/>
      <c r="I42" s="60"/>
      <c r="J42" s="82"/>
      <c r="K42" s="50">
        <f>K32*K$38</f>
        <v>-7.3784313327324939E-3</v>
      </c>
      <c r="L42" s="6"/>
      <c r="N42" s="13"/>
    </row>
    <row r="43" spans="2:14">
      <c r="B43" s="3" t="s">
        <v>144</v>
      </c>
      <c r="D43" s="3" t="s">
        <v>40</v>
      </c>
      <c r="H43" s="6"/>
      <c r="I43" s="60"/>
      <c r="J43" s="82"/>
      <c r="K43" s="50">
        <f>K33*K$38</f>
        <v>-6.4509437274332723E-3</v>
      </c>
      <c r="L43" s="6"/>
      <c r="N43" s="59"/>
    </row>
    <row r="44" spans="2:14">
      <c r="B44" s="3" t="s">
        <v>145</v>
      </c>
      <c r="D44" s="3" t="s">
        <v>40</v>
      </c>
      <c r="H44" s="6"/>
      <c r="I44" s="60"/>
      <c r="J44" s="82"/>
      <c r="K44" s="50">
        <f>(1-$F$21)*K32*K$38</f>
        <v>-1.8446078331831235E-3</v>
      </c>
      <c r="L44" s="6"/>
      <c r="N44" s="59"/>
    </row>
    <row r="45" spans="2:14">
      <c r="B45" s="3" t="s">
        <v>146</v>
      </c>
      <c r="D45" s="3" t="s">
        <v>40</v>
      </c>
      <c r="H45" s="6"/>
      <c r="I45" s="60"/>
      <c r="J45" s="82"/>
      <c r="K45" s="50">
        <f>(1-$F$21)*K33*K$38</f>
        <v>-1.6127359318583181E-3</v>
      </c>
      <c r="L45" s="6"/>
      <c r="N45" s="59"/>
    </row>
    <row r="46" spans="2:14">
      <c r="B46" s="3" t="s">
        <v>147</v>
      </c>
      <c r="D46" s="3" t="s">
        <v>40</v>
      </c>
      <c r="H46" s="6"/>
      <c r="I46" s="60"/>
      <c r="J46" s="82"/>
      <c r="K46" s="50">
        <f>(1-F22)*K32*K38</f>
        <v>-5.902745066185996E-3</v>
      </c>
      <c r="L46" s="6"/>
      <c r="N46" s="59"/>
    </row>
    <row r="48" spans="2:14" s="5" customFormat="1">
      <c r="B48" s="5" t="s">
        <v>148</v>
      </c>
    </row>
    <row r="50" spans="2:12">
      <c r="B50" s="3" t="s">
        <v>149</v>
      </c>
      <c r="D50" s="3" t="s">
        <v>92</v>
      </c>
      <c r="H50" s="6"/>
      <c r="I50" s="6"/>
      <c r="J50" s="83"/>
      <c r="K50" s="12">
        <f>K12*K32+K13*K33</f>
        <v>-2099568.022136</v>
      </c>
      <c r="L50" s="6"/>
    </row>
    <row r="51" spans="2:12">
      <c r="B51" s="3" t="s">
        <v>150</v>
      </c>
      <c r="D51" s="3" t="s">
        <v>92</v>
      </c>
      <c r="H51" s="6"/>
      <c r="I51" s="6"/>
      <c r="J51" s="83"/>
      <c r="K51" s="12">
        <f>(K12-K15-K18)*K42+(K13-K16)*K43+K15*K44+K16*K45+K18*K46</f>
        <v>-2099568.022136</v>
      </c>
      <c r="L51" s="6"/>
    </row>
    <row r="53" spans="2:12">
      <c r="B53" s="3" t="s">
        <v>151</v>
      </c>
      <c r="H53" s="6"/>
      <c r="I53" s="6"/>
      <c r="J53" s="83"/>
      <c r="K53" s="12" t="b">
        <f>ROUND(K50,3)=ROUND(K51,3)</f>
        <v>1</v>
      </c>
      <c r="L53" s="6"/>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VYM6E4WDAQJW-2075224733-410</_dlc_DocId>
    <_dlc_DocIdUrl xmlns="0009d3ae-0f9e-47be-ae31-9d6cd8b104c4">
      <Url>https://gasunie.sharepoint.com/sites/20190841/_layouts/15/DocIdRedir.aspx?ID=VYM6E4WDAQJW-2075224733-410</Url>
      <Description>VYM6E4WDAQJW-2075224733-410</Description>
    </_dlc_DocIdUrl>
    <lcf76f155ced4ddcb4097134ff3c332f xmlns="3e5b727e-69cb-4044-af9b-0f4416983337">
      <Terms xmlns="http://schemas.microsoft.com/office/infopath/2007/PartnerControls"/>
    </lcf76f155ced4ddcb4097134ff3c332f>
    <TaxCatchAll xmlns="0009d3ae-0f9e-47be-ae31-9d6cd8b104c4" xsi:nil="true"/>
  </documentManagement>
</p:properties>
</file>

<file path=customXml/item3.xml>��< ? x m l   v e r s i o n = " 1 . 0 "   e n c o d i n g = " U T F - 1 6 "   s t a n d a l o n e = " n o " ? > < D a t a M a s h u p   x m l n s = " h t t p : / / s c h e m a s . m i c r o s o f t . c o m / D a t a M a s h u p " > A A A A A B s 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V F T Q i K w A A A D 4 A A A A E g A A A E N v b m Z p Z y 9 Q Y W N r Y W d l L n h t b I S P v Q 6 C M A C E d x P f g X S n f z i R U g Z X M C Y m x r W B B h p L a 2 i x v J u D j + Q r C F H U z f H u v u T u H r c 7 y 8 d O R 1 f Z O 2 V N B g j E I H J e m F p o a 2 Q G j A U 5 X 6 / Y X l R n 0 c h o o o 1 L R 1 d n o P X + k i I U Q o A h g b Z v E M W Y o F N Z H K p W d g J 8 Y P U f j p W Z a y s J O D u + 1 n A K C d l A S m k C M U O L y 0 p l v g S d F s / p j 8 m 2 g / Z D L 7 n R 8 a 5 g a J E M v U / w J w A A A P / / A w B Q S w M E F A A C A A g A A A A h A I H O i Y s r B Q A A X h g A A B M A A A B G b 3 J t d W x h c y 9 T Z W N 0 a W 9 u M S 5 t 7 F h t b + J G E P 4 e 6 f 7 D y v k C E p A Y o n 6 5 E g n u 2 o h r E n p A c x 8 Q i h Y 8 m A V 7 T b 1 r c g 3 i v 3 f W N v g F 2 x j l d N d W j V A w 6 9 1 5 e W b m m d 0 V M J P M 4 W Q Y f O v v L y 7 E g r p g k E v t y x + 9 q 7 4 9 d b w X j b S J B f L d B c G / r o v z 2 2 T 4 p 9 X 4 S C W d U g G i o n U + P N Q f h p / v 6 9 f 1 V q u m 3 7 R a 1 1 q 1 F q w Y f H y + f + w + 3 + E q t X g 7 f q Q 2 t L X 9 s D b Z j Z W k S T j d m D r P P b 4 B I c F l 3 A S l b T 9 3 O x 7 O F m D T t o a z t F p P g t 3 W E p P T 0 i 6 1 T 5 S 6 t + 3 m d f N a + T G i U w s a Q 7 D Q 4 4 H z I i p H 6 m o E 6 G x B x m o d m Y L J O K F z M V u 4 b L k B P i G 3 b a K E V Q 8 K B m y J R p o w Z x b K M D K 1 J M w I N V T G l 9 o T u B v K U Y d J r o j H 5 N Q F Z u A v b Y J S V A g 0 4 r i E j I N A S E p X / o t P V K v m G q D n W J C 2 8 2 B G B 4 O / o T M q w X R c B h P y 8 y 3 R b l p k K N l K S G c e 6 e q g r b C m Q u q l V O g H H c r X b E B 9 T x U s h H K D B J A I B v 6 w X l X e n 1 6 r v 2 F t M 2 N t s x p D t 8 c N + E q k A y Z s 8 F 8 s v h 3 D 8 F 9 + c C z P 5 p U I n B o J V q H 7 u v / p c f n T T W P 0 1 x o i u U + O h X A b Q D A B y M q x H N v 2 s X t h y 1 c W V z M A N c 0 N t C i U j y y q b Q / 6 4 t U g p m C 4 1 F S j O R j g m 1 T w 1 V B u U u K 7 L y A l W G y 5 A q K y U Q 0 p t w h V Y n y t a u i B K l C T Y 1 E K + 7 / W N r i r 8 F U X L c Y F Y k 1 V V m q / O h b 6 G 3 / B K b V D y 0 R g 4 4 g t D c K 4 B a + h G 5 4 E z 9 V 2 E b 6 / 7 S F F E x B T I 1 G a A 7 C d D U S Q n g o G I v w G z 0 v 5 W s K 3 d x e M F 7 k X 0 X e a Q P + n 7 x z 6 P s V o W b S d I u N H g A y G b G b L i / S V b w N P T / s 2 c G r m A B v G s S m t E 6 Y 0 / w s 0 v W 8 9 p u v A G h L F f u c 6 3 j q i 5 1 a N b L N o L 5 8 j c 2 h o h 4 K 2 2 Y T r w 3 n P h G w M P b s y P p 4 z q d a I V P T B P c t S V u K D P Q V 3 t z t 2 S T i u T H o 0 x J F K l s 8 1 N C j X j 7 5 q I 4 2 O m A F X K R N X V b r J Z V j 1 L + 9 2 e c F N s O 0 p 8 y P m / Q i C R U b 9 s 6 k 3 a W s W + 5 b Z 2 + Z R M L K J C k S S O A J 0 4 5 U f m 6 O X m N N M z 4 m x Q B b 5 J i v l s P f F O u k 7 r l g j r C u / q 5 M Y E m K J + o o K J q t r K E W R A U p B k G w r i w o B x e V 3 o t J j O 8 u w v o v F n b X 1 O a 7 n b f 4 m 5 f S 2 6 w w m y T L z R 5 J J K l 4 l E m Q f i 6 z N Y Y o I K k 5 C G i T E B d R V D T a L 2 N J x S K J H B g M i s O T 5 g v r l b I M k R k J s I Y E V 5 Y P + T f f C u 9 K x 0 Q u C k 2 n m G w P 0 3 a K w z 4 R v 0 U 7 0 W D / p 2 6 + o z 2 8 j e V 0 k u 4 m g 7 k O j q N Y O D S L N + Y f e k t E f f N 1 R U z i z J 6 Q 1 / Y C 2 8 B Y + j F r F 2 X T o n 3 Y R O h d M z w o S j z O Q d U l x z z E 3 I R g P 6 a 5 L L c p n Q Q Y 6 U d r 5 Q t Q Z 0 l T V d d 5 N T z a x h q e N o T e N X f X g o W H k Y A 1 b R L q U i z U 2 g X q N T G M 2 4 U 8 8 0 w o L D x t + G O s E B a 9 e q M U k M C l m D s Z Y g e 4 T Q S H m e m n Q / b I P 7 Y r B F R 6 2 f c W I 0 K 6 K J V W k L n 6 d 2 V + D S 9 U l J w K F J e d D / F 1 3 Z 5 e q s p 5 z z C j c p m W t O R J + V o 7 n W a J Q H 1 1 1 8 d M Z X X V G K g d / v / f 7 2 + e O + n o E D 9 M k j P w C 5 v O Q / E 6 F i s S y G Z 9 + s Z j N O C o H Q a S H Z M 7 J 3 W h I u o 2 n h k q u u 7 v g O S Z Z 0 b k L K + A B Z 5 0 x + z C 3 8 P L l 9 L 6 m 3 C 1 v Y e U d 0 V V G M f b 4 y n H W Q T j Q O 3 B N 7 D 5 2 w 2 t s G m Q N d I X 5 j K L 9 6 4 C S i 6 N V J G d Z n 0 u b c t X Q s d z D 1 U b 6 a F A N L U 4 y b L y p p R F 6 / z c A A A D / / w M A U E s B A i 0 A F A A G A A g A A A A h A C r d q k D S A A A A N w E A A B M A A A A A A A A A A A A A A A A A A A A A A F t D b 2 5 0 Z W 5 0 X 1 R 5 c G V z X S 5 4 b W x Q S w E C L Q A U A A I A C A A A A C E A V F T Q i K w A A A D 4 A A A A E g A A A A A A A A A A A A A A A A A L A w A A Q 2 9 u Z m l n L 1 B h Y 2 t h Z 2 U u e G 1 s U E s B A i 0 A F A A C A A g A A A A h A I H O i Y s r B Q A A X h g A A B M A A A A A A A A A A A A A A A A A 5 w M A A E Z v c m 1 1 b G F z L 1 N l Y 3 R p b 2 4 x L m 1 Q S w U G A A A A A A M A A w D C A A A A Q w k 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h V O A A A A A A A A 8 0 0 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J b n Z l c 3 R l c m l u Z 2 V u 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M S 0 x M F Q w O T o y N T o 1 M y 4 x N D c x M z c 4 W i I v P j x F b n R y e S B U e X B l P S J G a W x s Q 2 9 s d W 1 u V H l w Z X M i I F Z h b H V l P S J z Q X d V R k J n W U Q i L z 4 8 R W 5 0 c n k g V H l w Z T 0 i R m l s b E N v b H V t b k 5 h b W V z I i B W Y W x 1 Z T 0 i c 1 s m c X V v d D t J b m R l e C Z x d W 9 0 O y w m c X V v d D t J b n Z l c 3 R l c m l u Z 3 N i Z W R y Y W c m c X V v d D s s J n F 1 b 3 Q 7 S m F h c i B i Z W d p b i B h Z n N j a H J p a n Z l b i Z x d W 9 0 O y w m c X V v d D t B Y 3 R p d m F j Y X R l Z 2 9 y a W U m c X V v d D s s J n F 1 b 3 Q 7 Q m V z d G F u Z H N u Y W F t J n F 1 b 3 Q 7 L C Z x d W 9 0 O 1 Z l c n N 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Z T Y z M z U w M z k t Z m M 4 Y y 0 0 M z k 0 L T l i N D c t M j N i M D J m Z T B k O T I x I i 8 + P E V u d H J 5 I F R 5 c G U 9 I l J l b G F 0 a W 9 u c 2 h p c E l u Z m 9 D b 2 5 0 Y W l u Z X I i I F Z h b H V l P S J z e y Z x d W 9 0 O 2 N v b H V t b k N v d W 5 0 J n F 1 b 3 Q 7 O j Y s J n F 1 b 3 Q 7 a 2 V 5 Q 2 9 s d W 1 u T m F t Z X M m c X V v d D s 6 W 1 0 s J n F 1 b 3 Q 7 c X V l c n l S Z W x h d G l v b n N o a X B z J n F 1 b 3 Q 7 O l t d L C Z x d W 9 0 O 2 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D b 2 x 1 b W 5 D b 3 V u d C Z x d W 9 0 O z o 2 L C Z x d W 9 0 O 0 t l e U N v b H V t b k 5 h b W V z J n F 1 b 3 Q 7 O l t d L C Z x d W 9 0 O 0 N v b H V t b k l k Z W 5 0 a X R p Z X M m c X V v d D s 6 W y Z x d W 9 0 O 1 N l Y 3 R p b 2 4 x L 0 l u d m V z d G V y a W 5 n Z W 4 v Q X V 0 b 1 J l b W 9 2 Z W R D b 2 x 1 b W 5 z M S 5 7 S W 5 k Z X g s M H 0 m c X V v d D s s J n F 1 b 3 Q 7 U 2 V j d G l v b j E v S W 5 2 Z X N 0 Z X J p b m d l b i 9 B d X R v U m V t b 3 Z l Z E N v b H V t b n M x L n t J b n Z l c 3 R l c m l u Z 3 N i Z W R y Y W c s M X 0 m c X V v d D s s J n F 1 b 3 Q 7 U 2 V j d G l v b j E v S W 5 2 Z X N 0 Z X J p b m d l b i 9 B d X R v U m V t b 3 Z l Z E N v b H V t b n M x L n t K Y W F y I G J l Z 2 l u I G F m c 2 N o c m l q d m V u L D J 9 J n F 1 b 3 Q 7 L C Z x d W 9 0 O 1 N l Y 3 R p b 2 4 x L 0 l u d m V z d G V y a W 5 n Z W 4 v Q X V 0 b 1 J l b W 9 2 Z W R D b 2 x 1 b W 5 z M S 5 7 Q W N 0 a X Z h Y 2 F 0 Z W d v c m l l L D N 9 J n F 1 b 3 Q 7 L C Z x d W 9 0 O 1 N l Y 3 R p b 2 4 x L 0 l u d m V z d G V y a W 5 n Z W 4 v Q X V 0 b 1 J l b W 9 2 Z W R D b 2 x 1 b W 5 z M S 5 7 Q m V z d G F u Z H N u Y W F t L D R 9 J n F 1 b 3 Q 7 L C Z x d W 9 0 O 1 N l Y 3 R p b 2 4 x L 0 l u d m V z d G V y a W 5 n Z W 4 v Q X V 0 b 1 J l b W 9 2 Z W R D b 2 x 1 b W 5 z M S 5 7 V m V y c 2 l l L D V 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R l c 2 l u d m V z d G V y a W 5 n 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M S 0 x M F Q w O T o 0 N T o 1 N y 4 0 N j c 4 N D A 3 W i I v P j x F b n R y e S B U e X B l P S J G a W x s Q 2 9 s d W 1 u V H l w Z X M i I F Z h b H V l P S J z Q X d Z Q 0 J R V U R C Z 0 0 9 I i 8 + P E V u d H J 5 I F R 5 c G U 9 I k Z p b G x D b 2 x 1 b W 5 O Y W 1 l c y I g V m F s d W U 9 I n N b J n F 1 b 3 Q 7 S W 5 k Z X g m c X V v d D s s J n F 1 b 3 Q 7 Q W N 0 a X Z h a 2 x h c 3 N l J n F 1 b 3 Q 7 L C Z x d W 9 0 O 0 9 v c n N w c m 9 u a 2 V s a W p r I G l u d m V z d G V y a W 5 n c 2 p h Y X I m c X V v d D s s J n F 1 b 3 Q 7 R G V z a W 5 2 Z X N 0 Z X J p b m c g K G 9 v c n N w c m 9 u a 2 V s a W p r Z S B p b n Z l c 3 R l c m l u Z 3 N i Z W R y Y W c p J n F 1 b 3 Q 7 L C Z x d W 9 0 O 0 9 w Y n J l b m d z d G V u I G R p Z S B z Y W 1 l b m h h b m d l b i B t Z X Q g Z G V z a W 5 2 Z X N 0 Z X J p b m c m c X V v d D s s J n F 1 b 3 Q 7 S m F h c i Z x d W 9 0 O y w m c X V v d D t C Z X N 0 Y W 5 k c 2 5 h Y W 0 m c X V v d D s s J n F 1 b 3 Q 7 V m V y c 2 l 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w Y T k 3 M 2 Z l Y i 0 5 Y z R j L T Q 3 O G Q t Y W N j Y y 0 2 Y z Q w M 2 M z O G V m Y 2 M i L z 4 8 R W 5 0 c n k g V H l w Z T 0 i U m V s Y X R p b 2 5 z a G l w S W 5 m b 0 N v b n R h a W 5 l c i I g V m F s d W U 9 I n N 7 J n F 1 b 3 Q 7 Y 2 9 s d W 1 u Q 2 9 1 b n Q m c X V v d D s 6 O C w m c X V v d D t r Z X l D b 2 x 1 b W 5 O Y W 1 l c y Z x d W 9 0 O z p b X S w m c X V v d D t x d W V y e V J l b G F 0 a W 9 u c 2 h p c H M m c X V v d D s 6 W 1 0 s J n F 1 b 3 Q 7 Y 2 9 s d W 1 u S W R l b n R p d G l l c y Z x d W 9 0 O z p b J n F 1 b 3 Q 7 U 2 V j d G l v b j E v R G V z a W 5 2 Z X N 0 Z X J p b m c v Q X V 0 b 1 J l b W 9 2 Z W R D b 2 x 1 b W 5 z M S 5 7 S W 5 k Z X g s M H 0 m c X V v d D s s J n F 1 b 3 Q 7 U 2 V j d G l v b j E v R G V z a W 5 2 Z X N 0 Z X J p b m c v Q X V 0 b 1 J l b W 9 2 Z W R D b 2 x 1 b W 5 z M S 5 7 Q W N 0 a X Z h a 2 x h c 3 N l L D F 9 J n F 1 b 3 Q 7 L C Z x d W 9 0 O 1 N l Y 3 R p b 2 4 x L 0 R l c 2 l u d m V z d G V y a W 5 n L 0 F 1 d G 9 S Z W 1 v d m V k Q 2 9 s d W 1 u c z E u e 0 9 v c n N w c m 9 u a 2 V s a W p r I G l u d m V z d G V y a W 5 n c 2 p h Y X I s M n 0 m c X V v d D s s J n F 1 b 3 Q 7 U 2 V j d G l v b j E v R G V z a W 5 2 Z X N 0 Z X J p b m c v Q X V 0 b 1 J l b W 9 2 Z W R D b 2 x 1 b W 5 z M S 5 7 R G V z a W 5 2 Z X N 0 Z X J p b m c g K G 9 v c n N w c m 9 u a 2 V s a W p r Z S B p b n Z l c 3 R l c m l u Z 3 N i Z W R y Y W c p L D N 9 J n F 1 b 3 Q 7 L C Z x d W 9 0 O 1 N l Y 3 R p b 2 4 x L 0 R l c 2 l u d m V z d G V y a W 5 n L 0 F 1 d G 9 S Z W 1 v d m V k Q 2 9 s d W 1 u c z E u e 0 9 w Y n J l b m d z d G V u I G R p Z S B z Y W 1 l b m h h b m d l b i B t Z X Q g Z G V z a W 5 2 Z X N 0 Z X J p b m c s N H 0 m c X V v d D s s J n F 1 b 3 Q 7 U 2 V j d G l v b j E v R G V z a W 5 2 Z X N 0 Z X J p b m c v Q X V 0 b 1 J l b W 9 2 Z W R D b 2 x 1 b W 5 z M S 5 7 S m F h c i w 1 f S Z x d W 9 0 O y w m c X V v d D t T Z W N 0 a W 9 u M S 9 E Z X N p b n Z l c 3 R l c m l u Z y 9 B d X R v U m V t b 3 Z l Z E N v b H V t b n M x L n t C Z X N 0 Y W 5 k c 2 5 h Y W 0 s N n 0 m c X V v d D s s J n F 1 b 3 Q 7 U 2 V j d G l v b j E v R G V z a W 5 2 Z X N 0 Z X J p b m c v Q X V 0 b 1 J l b W 9 2 Z W R D b 2 x 1 b W 5 z M S 5 7 V m V y c 2 l l L D d 9 J n F 1 b 3 Q 7 X S w m c X V v d D t D b 2 x 1 b W 5 D b 3 V u d C Z x d W 9 0 O z o 4 L C Z x d W 9 0 O 0 t l e U N v b H V t b k 5 h b W V z J n F 1 b 3 Q 7 O l t d L C Z x d W 9 0 O 0 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P b X p l d D 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E t M T B U M D k 6 M j U 6 N T M u M j E 3 M T M 3 N l o i L z 4 8 R W 5 0 c n k g V H l w Z T 0 i R m l s b E N v b H V t b l R 5 c G V z I i B W Y W x 1 Z T 0 i c 0 J n W U R C U V V G Q l F Z R C I v P j x F b n R y e S B U e X B l P S J G a W x s Q 2 9 s d W 1 u T m F t Z X M i I F Z h b H V l P S J z W y Z x d W 9 0 O 0 N h d G V n b 3 J p Z S Z x d W 9 0 O y w m c X V v d D t T d W J j Y X R l Z 2 9 y a W U m c X V v d D s s J n F 1 b 3 Q 7 S m F h c i Z x d W 9 0 O y w m c X V v d D t P b X p l d H J l Z 3 V s Z X J p b m c g d G F y a W V m Z 2 V y Z W d 1 b G V l c m Q m c X V v d D s s J n F 1 b 3 Q 7 T 3 Z l c m J v Z W s t I G V u I H R l c n V n a 2 9 v c H J l Z 2 V s a W 5 n J n F 1 b 3 Q 7 L C Z x d W 9 0 O 1 Z l a W x p b m d n Z W x k Z W 4 m c X V v d D s s J n F 1 b 3 Q 7 U 2 F s Z G 8 g Y W R t a W 5 p c 3 R y Y X R p Z X Z l I G 9 u Y m F s Y W 5 z J n F 1 b 3 Q 7 L C Z x d W 9 0 O 0 J l c 3 R h b m R z b m F h b S Z x d W 9 0 O y w m c X V v d D t W Z X J z a W U m c X V v d D t d I i 8 + P E V u d H J 5 I F R 5 c G U 9 I k Z p b G x l Z E N v b X B s Z X R l U m V z d W x 0 V G 9 X b 3 J r c 2 h l Z X Q i I F Z h b H V l P S J s M S I v P j x F b n R y e S B U e X B l P S J G a W x s U 3 R h d H V z I i B W Y W x 1 Z T 0 i c 0 N v b X B s Z X R l I i 8 + P E V u d H J 5 I F R 5 c G U 9 I k Z p b G x U Y X J n Z X R O Y W 1 l Q 3 V z d G 9 t a X p l Z C I g V m F s d W U 9 I m w x I i 8 + P E V u d H J 5 I F R 5 c G U 9 I k Z p b G x U b 0 R h d G F N b 2 R l b E V u Y W J s Z W Q i I F Z h b H V l P S J s M C I v P j x F b n R y e S B U e X B l P S J J c 1 B y a X Z h d G U i I F Z h b H V l P S J s M C I v P j x F b n R y e S B U e X B l P S J R d W V y e U l E I i B W Y W x 1 Z T 0 i c z Y w N D F k Z D B l L T c y O T A t N D U x Z i 1 h N z g 2 L W M 5 Z D d m Y W Q 4 N z Z l M S I v P j x F b n R y e S B U e X B l P S J S Z W x h d G l v b n N o a X B J b m Z v Q 2 9 u d G F p b m V y I i B W Y W x 1 Z T 0 i c 3 s m c X V v d D t j b 2 x 1 b W 5 D b 3 V u d C Z x d W 9 0 O z o 5 L C Z x d W 9 0 O 2 t l e U N v b H V t b k 5 h b W V z J n F 1 b 3 Q 7 O l t d L C Z x d W 9 0 O 3 F 1 Z X J 5 U m V s Y X R p b 2 5 z a G l w c y Z x d W 9 0 O z p b X S w m c X V v d D t j 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D b 2 x 1 b W 5 D b 3 V u d C Z x d W 9 0 O z o 5 L C Z x d W 9 0 O 0 t l e U N v b H V t b k 5 h b W V z J n F 1 b 3 Q 7 O l t d L C Z x d W 9 0 O 0 N v b H V t b k l k Z W 5 0 a X R p Z X M m c X V v d D s 6 W y Z x d W 9 0 O 1 N l Y 3 R p b 2 4 x L 0 9 t e m V 0 L 0 F 1 d G 9 S Z W 1 v d m V k Q 2 9 s d W 1 u c z E u e 0 N h d G V n b 3 J p Z S w w f S Z x d W 9 0 O y w m c X V v d D t T Z W N 0 a W 9 u M S 9 P b X p l d C 9 B d X R v U m V t b 3 Z l Z E N v b H V t b n M x L n t T d W J j Y X R l Z 2 9 y a W U s M X 0 m c X V v d D s s J n F 1 b 3 Q 7 U 2 V j d G l v b j E v T 2 1 6 Z X Q v Q X V 0 b 1 J l b W 9 2 Z W R D b 2 x 1 b W 5 z M S 5 7 S m F h c i w y f S Z x d W 9 0 O y w m c X V v d D t T Z W N 0 a W 9 u M S 9 P b X p l d C 9 B d X R v U m V t b 3 Z l Z E N v b H V t b n M x L n t P b X p l d H J l Z 3 V s Z X J p b m c g d G F y a W V m Z 2 V y Z W d 1 b G V l c m Q s M 3 0 m c X V v d D s s J n F 1 b 3 Q 7 U 2 V j d G l v b j E v T 2 1 6 Z X Q v Q X V 0 b 1 J l b W 9 2 Z W R D b 2 x 1 b W 5 z M S 5 7 T 3 Z l c m J v Z W s t I G V u I H R l c n V n a 2 9 v c H J l Z 2 V s a W 5 n L D R 9 J n F 1 b 3 Q 7 L C Z x d W 9 0 O 1 N l Y 3 R p b 2 4 x L 0 9 t e m V 0 L 0 F 1 d G 9 S Z W 1 v d m V k Q 2 9 s d W 1 u c z E u e 1 Z l a W x p b m d n Z W x k Z W 4 s N X 0 m c X V v d D s s J n F 1 b 3 Q 7 U 2 V j d G l v b j E v T 2 1 6 Z X Q v Q X V 0 b 1 J l b W 9 2 Z W R D b 2 x 1 b W 5 z M S 5 7 U 2 F s Z G 8 g Y W R t a W 5 p c 3 R y Y X R p Z X Z l I G 9 u Y m F s Y W 5 z L D Z 9 J n F 1 b 3 Q 7 L C Z x d W 9 0 O 1 N l Y 3 R p b 2 4 x L 0 9 t e m V 0 L 0 F 1 d G 9 S Z W 1 v d m V k Q 2 9 s d W 1 u c z E u e 0 J l c 3 R h b m R z b m F h b S w 3 f S Z x d W 9 0 O y w m c X V v d D t T Z W N 0 a W 9 u M S 9 P b X p l d C 9 B d X R v U m V t b 3 Z l Z E N v b H V t b n M x L n t W Z X J z a W U s O H 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V 1 V J J T J G T 2 1 i b 3 V 3 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M S 0 x M F Q w O T o y N T o 1 M y 4 w N T c x M z k w W i I v P j x F b n R y e S B U e X B l P S J G a W x s Q 2 9 s d W 1 u V H l w Z X M i I F Z h b H V l P S J z Q X d V R k J n W U d C Z z 0 9 I i 8 + P E V u d H J 5 I F R 5 c G U 9 I k Z p b G x D b 2 x 1 b W 5 O Y W 1 l c y I g V m F s d W U 9 I n N b J n F 1 b 3 Q 7 S W 5 k Z X g m c X V v d D s s J n F 1 b 3 Q 7 S W 5 2 Z X N 0 Z X J p b m d z Y m V k c m F n J n F 1 b 3 Q 7 L C Z x d W 9 0 O 0 p h Y X I g Y m V n a W 4 g Y W Z z Y 2 h y a W p 2 Z W 4 m c X V v d D s s J n F 1 b 3 Q 7 Q W N 0 a X Z h Y 2 F 0 Z W d v c m l l J n F 1 b 3 Q 7 L C Z x d W 9 0 O 1 Z l c n Z h b m d p b m c g L y B 1 a X R i c m V p Z G l u Z y Z x d W 9 0 O y w m c X V v d D t P b W J v d X d 0 Y W F r J n F 1 b 3 Q 7 L C Z x d W 9 0 O 0 J l c 3 R h b m R z b m F h b 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T l j Y 2 U 3 N z M t M D M 3 Y y 0 0 Z m U z L T k y O T Q t Y z R j N T k x N j R k O D M w I i 8 + P E V u d H J 5 I F R 5 c G U 9 I l J l b G F 0 a W 9 u c 2 h p c E l u Z m 9 D b 2 5 0 Y W l u Z X I i I F Z h b H V l P S J z e y Z x d W 9 0 O 2 N v b H V t b k N v d W 5 0 J n F 1 b 3 Q 7 O j c s J n F 1 b 3 Q 7 a 2 V 5 Q 2 9 s d W 1 u T m F t Z X M m c X V v d D s 6 W 1 0 s J n F 1 b 3 Q 7 c X V l c n l S Z W x h d G l v b n N o a X B z J n F 1 b 3 Q 7 O l t d L C Z x d W 9 0 O 2 N v b H V t b k l k Z W 5 0 a X R p Z X M m c X V v d D s 6 W y Z x d W 9 0 O 1 N l Y 3 R p b 2 4 x L 1 d V S V x c L 0 9 t Y m 9 1 d y 9 B d X R v U m V t b 3 Z l Z E N v b H V t b n M x L n t J b m R l e C w w f S Z x d W 9 0 O y w m c X V v d D t T Z W N 0 a W 9 u M S 9 X V U l c X C 9 P b W J v d X c v Q X V 0 b 1 J l b W 9 2 Z W R D b 2 x 1 b W 5 z M S 5 7 S W 5 2 Z X N 0 Z X J p b m d z Y m V k c m F n L D F 9 J n F 1 b 3 Q 7 L C Z x d W 9 0 O 1 N l Y 3 R p b 2 4 x L 1 d V S V x c L 0 9 t Y m 9 1 d y 9 B d X R v U m V t b 3 Z l Z E N v b H V t b n M x L n t K Y W F y I G J l Z 2 l u I G F m c 2 N o c m l q d m V u L D J 9 J n F 1 b 3 Q 7 L C Z x d W 9 0 O 1 N l Y 3 R p b 2 4 x L 1 d V S V x c L 0 9 t Y m 9 1 d y 9 B d X R v U m V t b 3 Z l Z E N v b H V t b n M x L n t B Y 3 R p d m F j Y X R l Z 2 9 y a W U s M 3 0 m c X V v d D s s J n F 1 b 3 Q 7 U 2 V j d G l v b j E v V 1 V J X F w v T 2 1 i b 3 V 3 L 0 F 1 d G 9 S Z W 1 v d m V k Q 2 9 s d W 1 u c z E u e 1 Z l c n Z h b m d p b m c g L y B 1 a X R i c m V p Z G l u Z y w 0 f S Z x d W 9 0 O y w m c X V v d D t T Z W N 0 a W 9 u M S 9 X V U l c X C 9 P b W J v d X c v Q X V 0 b 1 J l b W 9 2 Z W R D b 2 x 1 b W 5 z M S 5 7 T 2 1 i b 3 V 3 d G F h a y w 1 f S Z x d W 9 0 O y w m c X V v d D t T Z W N 0 a W 9 u M S 9 X V U l c X C 9 P b W J v d X c v Q X V 0 b 1 J l b W 9 2 Z W R D b 2 x 1 b W 5 z M S 5 7 Q m V z d G F u Z H N u Y W F t L D Z 9 J n F 1 b 3 Q 7 X S w m c X V v d D t D b 2 x 1 b W 5 D b 3 V u d C Z x d W 9 0 O z o 3 L C Z x d W 9 0 O 0 t l e U N v b H V t b k 5 h b W V z J n F 1 b 3 Q 7 O l t d L C Z x d W 9 0 O 0 N v b H V t b k l k Z W 5 0 a X R p Z X M m c X V v d D s 6 W y Z x d W 9 0 O 1 N l Y 3 R p b 2 4 x L 1 d V S V x c L 0 9 t Y m 9 1 d y 9 B d X R v U m V t b 3 Z l Z E N v b H V t b n M x L n t J b m R l e C w w f S Z x d W 9 0 O y w m c X V v d D t T Z W N 0 a W 9 u M S 9 X V U l c X C 9 P b W J v d X c v Q X V 0 b 1 J l b W 9 2 Z W R D b 2 x 1 b W 5 z M S 5 7 S W 5 2 Z X N 0 Z X J p b m d z Y m V k c m F n L D F 9 J n F 1 b 3 Q 7 L C Z x d W 9 0 O 1 N l Y 3 R p b 2 4 x L 1 d V S V x c L 0 9 t Y m 9 1 d y 9 B d X R v U m V t b 3 Z l Z E N v b H V t b n M x L n t K Y W F y I G J l Z 2 l u I G F m c 2 N o c m l q d m V u L D J 9 J n F 1 b 3 Q 7 L C Z x d W 9 0 O 1 N l Y 3 R p b 2 4 x L 1 d V S V x c L 0 9 t Y m 9 1 d y 9 B d X R v U m V t b 3 Z l Z E N v b H V t b n M x L n t B Y 3 R p d m F j Y X R l Z 2 9 y a W U s M 3 0 m c X V v d D s s J n F 1 b 3 Q 7 U 2 V j d G l v b j E v V 1 V J X F w v T 2 1 i b 3 V 3 L 0 F 1 d G 9 S Z W 1 v d m V k Q 2 9 s d W 1 u c z E u e 1 Z l c n Z h b m d p b m c g L y B 1 a X R i c m V p Z G l u Z y w 0 f S Z x d W 9 0 O y w m c X V v d D t T Z W N 0 a W 9 u M S 9 X V U l c X C 9 P b W J v d X c v Q X V 0 b 1 J l b W 9 2 Z W R D b 2 x 1 b W 5 z M S 5 7 T 2 1 i b 3 V 3 d G F h a y w 1 f S Z x d W 9 0 O y w m c X V v d D t T Z W N 0 a W 9 u M S 9 X V U l c X C 9 P b W J v d X c v Q X V 0 b 1 J l b W 9 2 Z W R D b 2 x 1 b W 5 z M S 5 7 Q m V z d G F u Z H N u Y W F t L D Z 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x F b n R y e S B U e X B l P S J M b 2 F k Z W R U b 0 F u Y W x 5 c 2 l z U 2 V y d m l j Z X M i I F Z h b H V l P S J s M C I v P j w v U 3 R h Y m x l R W 5 0 c m l l c z 4 8 L 0 l 0 Z W 0 + P E l 0 Z W 0 + P E l 0 Z W 1 M b 2 N h d G l v b j 4 8 S X R l b V R 5 c G U + R m 9 y b X V s Y T w v S X R l b V R 5 c G U + P E l 0 Z W 1 Q Y X R o P l N l Y 3 R p b 2 4 x L 0 9 w Z X J h d G l v b m V s Z S U y M G t v c 3 R l b j 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E t M T B U M D k 6 M j U 6 N T M u M j g y M T k x M F o i L z 4 8 R W 5 0 c n k g V H l w Z T 0 i R m l s b E N v b H V t b l R 5 c G V z I i B W Y W x 1 Z T 0 i c 0 J n W U R C U V V H Q X c 9 P S I v P j x F b n R y e S B U e X B l P S J G a W x s Q 2 9 s d W 1 u T m F t Z X M i I F Z h b H V l P S J z W y Z x d W 9 0 O 0 N h d G V n b 3 J p Z S Z x d W 9 0 O y w m c X V v d D t T d W J j Y X R l Z 2 9 y a W U m c X V v d D s s J n F 1 b 3 Q 7 S m F h c i Z x d W 9 0 O y w m c X V v d D t U V C 9 C V C 9 B V C Z x d W 9 0 O y w m c X V v d D t L Q y Z x d W 9 0 O y w m c X V v d D t C Z X N 0 Y W 5 k c 2 5 h Y W 0 m c X V v d D s s J n F 1 b 3 Q 7 V m V y c 2 l l J n F 1 b 3 Q 7 X S I v P j x F b n R y e S B U e X B l P S J G a W x s Z W R D b 2 1 w b G V 0 Z V J l c 3 V s d F R v V 2 9 y a 3 N o Z W V 0 I i B W Y W x 1 Z T 0 i b D E i L z 4 8 R W 5 0 c n k g V H l w Z T 0 i R m l s b F N 0 Y X R 1 c y I g V m F s d W U 9 I n N D b 2 1 w b G V 0 Z S I v P j x F b n R y e S B U e X B l P S J G a W x s V G F y Z 2 V 0 T m F t Z U N 1 c 3 R v b W l 6 Z W Q i I F Z h b H V l P S J s M S I v P j x F b n R y e S B U e X B l P S J G a W x s V G 9 E Y X R h T W 9 k Z W x F b m F i b G V k I i B W Y W x 1 Z T 0 i b D A i L z 4 8 R W 5 0 c n k g V H l w Z T 0 i S X N Q c m l 2 Y X R l I i B W Y W x 1 Z T 0 i b D A i L z 4 8 R W 5 0 c n k g V H l w Z T 0 i U X V l c n l J R C I g V m F s d W U 9 I n M 0 M T F k Z m Q 4 Y S 0 y Y j k 4 L T Q 3 O W Q t O T I 0 M i 0 y N G Q 4 M D E x M z l m M T M i L z 4 8 R W 5 0 c n k g V H l w Z T 0 i U m V s Y X R p b 2 5 z a G l w S W 5 m b 0 N v b n R h a W 5 l c i I g V m F s d W U 9 I n N 7 J n F 1 b 3 Q 7 Y 2 9 s d W 1 u Q 2 9 1 b n Q m c X V v d D s 6 N y w m c X V v d D t r Z X l D b 2 x 1 b W 5 O Y W 1 l c y Z x d W 9 0 O z p b X S w m c X V v d D t x d W V y e V J l b G F 0 a W 9 u c 2 h p c H M m c X V v d D s 6 W 1 0 s J n F 1 b 3 Q 7 Y 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Q 2 9 s d W 1 u Q 2 9 1 b n Q m c X V v d D s 6 N y w m c X V v d D t L Z X l D b 2 x 1 b W 5 O Y W 1 l c y Z x d W 9 0 O z p b X S w m c X V v d D t D b 2 x 1 b W 5 J Z G V u d G l 0 a W V z J n F 1 b 3 Q 7 O l s m c X V v d D t T Z W N 0 a W 9 u M S 9 P c G V y Y X R p b 2 5 l b G U g a 2 9 z d G V u L 0 F 1 d G 9 S Z W 1 v d m V k Q 2 9 s d W 1 u c z E u e 0 N h d G V n b 3 J p Z S w w f S Z x d W 9 0 O y w m c X V v d D t T Z W N 0 a W 9 u M S 9 P c G V y Y X R p b 2 5 l b G U g a 2 9 z d G V u L 0 F 1 d G 9 S Z W 1 v d m V k Q 2 9 s d W 1 u c z E u e 1 N 1 Y m N h d G V n b 3 J p Z S w x f S Z x d W 9 0 O y w m c X V v d D t T Z W N 0 a W 9 u M S 9 P c G V y Y X R p b 2 5 l b G U g a 2 9 z d G V u L 0 F 1 d G 9 S Z W 1 v d m V k Q 2 9 s d W 1 u c z E u e 0 p h Y X I s M n 0 m c X V v d D s s J n F 1 b 3 Q 7 U 2 V j d G l v b j E v T 3 B l c m F 0 a W 9 u Z W x l I G t v c 3 R l b i 9 B d X R v U m V t b 3 Z l Z E N v b H V t b n M x L n t U V C 9 C V C 9 B V C w z f S Z x d W 9 0 O y w m c X V v d D t T Z W N 0 a W 9 u M S 9 P c G V y Y X R p b 2 5 l b G U g a 2 9 z d G V u L 0 F 1 d G 9 S Z W 1 v d m V k Q 2 9 s d W 1 u c z E u e 0 t D L D R 9 J n F 1 b 3 Q 7 L C Z x d W 9 0 O 1 N l Y 3 R p b 2 4 x L 0 9 w Z X J h d G l v b m V s Z S B r b 3 N 0 Z W 4 v Q X V 0 b 1 J l b W 9 2 Z W R D b 2 x 1 b W 5 z M S 5 7 Q m V z d G F u Z H N u Y W F t L D V 9 J n F 1 b 3 Q 7 L C Z x d W 9 0 O 1 N l Y 3 R p b 2 4 x L 0 9 w Z X J h d G l v b m V s Z S B r b 3 N 0 Z W 4 v Q X V 0 b 1 J l b W 9 2 Z W R D b 2 x 1 b W 5 z M S 5 7 V m V y c 2 l l L D Z 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0 l u d m V z d G V y a W 5 n Z W 4 v Q n J v b j w v S X R l b V B h d G g + P C 9 J d G V t T G 9 j Y X R p b 2 4 + P F N 0 Y W J s Z U V u d H J p Z X M v P j w v S X R l b T 4 8 S X R l b T 4 8 S X R l b U x v Y 2 F 0 a W 9 u P j x J d G V t V H l w Z T 5 G b 3 J t d W x h P C 9 J d G V t V H l w Z T 4 8 S X R l b V B h d G g + U 2 V j d G l v b j E v S W 5 2 Z X N 0 Z X J p b m d l b i 9 S R F 9 M T k J f R z w v S X R l b V B h d G g + P C 9 J d G V t T G 9 j Y X R p b 2 4 + P F N 0 Y W J s Z U V u d H J p Z X M v P j w v S X R l b T 4 8 S X R l b T 4 8 S X R l b U x v Y 2 F 0 a W 9 u P j x J d G V t V H l w Z T 5 G b 3 J t d W x h P C 9 J d G V t V H l w Z T 4 8 S X R l b V B h d G g + U 2 V j d G l v b j E v S W 5 2 Z X N 0 Z X J p b m d l b i 9 k Y m 9 f S W 5 2 Z X N 0 Z X J p b m d l b j w v S X R l b V B h d G g + P C 9 J d G V t T G 9 j Y X R p b 2 4 + P F N 0 Y W J s Z U V u d H J p Z X M v P j w v S X R l b T 4 8 S X R l b T 4 8 S X R l b U x v Y 2 F 0 a W 9 u P j x J d G V t V H l w Z T 5 G b 3 J t d W x h P C 9 J d G V t V H l w Z T 4 8 S X R l b V B h d G g + U 2 V j d G l v b j E v S W 5 2 Z X N 0 Z X J p b m d l b i 9 K Y W F y J T N F J T N E M j A y M D w v S X R l b V B h d G g + P C 9 J d G V t T G 9 j Y X R p b 2 4 + P F N 0 Y W J s Z U V u d H J p Z X M v P j w v S X R l b T 4 8 S X R l b T 4 8 S X R l b U x v Y 2 F 0 a W 9 u P j x J d G V t V H l w Z T 5 G b 3 J t d W x h P C 9 J d G V t V H l w Z T 4 8 S X R l b V B h d G g + U 2 V j d G l v b j E v S W 5 2 Z X N 0 Z X J p b m d l b i 9 S a W p l b i U y M G d l Z 3 J v Z X B l Z X J k P C 9 J d G V t U G F 0 a D 4 8 L 0 l 0 Z W 1 M b 2 N h d G l v b j 4 8 U 3 R h Y m x l R W 5 0 c m l l c y 8 + P C 9 J d G V t P j x J d G V t P j x J d G V t T G 9 j Y X R p b 2 4 + P E l 0 Z W 1 U e X B l P k Z v c m 1 1 b G E 8 L 0 l 0 Z W 1 U e X B l P j x J d G V t U G F 0 a D 5 T Z W N 0 a W 9 u M S 9 J b n Z l c 3 R l c m l u Z 2 V u L 1 J p a m V u J T I w Z 2 V z b 3 J 0 Z W V y Z D w v S X R l b V B h d G g + P C 9 J d G V t T G 9 j Y X R p b 2 4 + P F N 0 Y W J s Z U V u d H J p Z X M v P j w v S X R l b T 4 8 S X R l b T 4 8 S X R l b U x v Y 2 F 0 a W 9 u P j x J d G V t V H l w Z T 5 G b 3 J t d W x h P C 9 J d G V t V H l w Z T 4 8 S X R l b V B h d G g + U 2 V j d G l v b j E v S W 5 2 Z X N 0 Z X J p b m d l b i 9 J b m R l e C U y M H R v Z W d l d m 9 l Z 2 Q 8 L 0 l 0 Z W 1 Q Y X R o P j w v S X R l b U x v Y 2 F 0 a W 9 u P j x T d G F i b G V F b n R y a W V z L z 4 8 L 0 l 0 Z W 0 + P E l 0 Z W 0 + P E l 0 Z W 1 M b 2 N h d G l v b j 4 8 S X R l b V R 5 c G U + R m 9 y b X V s Y T w v S X R l b V R 5 c G U + P E l 0 Z W 1 Q Y X R o P l N l Y 3 R p b 2 4 x L 0 l u d m V z d G V y a W 5 n Z W 4 v V m 9 s Z 2 9 y Z G U l M j B 2 Y W 4 l M j B r b 2 x v b W 1 l b i U y M G d l d 2 l q e m l n Z D w v S X R l b V B h d G g + P C 9 J d G V t T G 9 j Y X R p b 2 4 + P F N 0 Y W J s Z U V u d H J p Z X M v P j w v S X R l b T 4 8 S X R l b T 4 8 S X R l b U x v Y 2 F 0 a W 9 u P j x J d G V t V H l w Z T 5 G b 3 J t d W x h P C 9 J d G V t V H l w Z T 4 8 S X R l b V B h d G g + U 2 V j d G l v b j E v R G V z a W 5 2 Z X N 0 Z X J p b m c v Q n J v b j w v S X R l b V B h d G g + P C 9 J d G V t T G 9 j Y X R p b 2 4 + P F N 0 Y W J s Z U V u d H J p Z X M v P j w v S X R l b T 4 8 S X R l b T 4 8 S X R l b U x v Y 2 F 0 a W 9 u P j x J d G V t V H l w Z T 5 G b 3 J t d W x h P C 9 J d G V t V H l w Z T 4 8 S X R l b V B h d G g + U 2 V j d G l v b j E v R G V z a W 5 2 Z X N 0 Z X J p b m c v U k R f T E 5 C X 0 c 8 L 0 l 0 Z W 1 Q Y X R o P j w v S X R l b U x v Y 2 F 0 a W 9 u P j x T d G F i b G V F b n R y a W V z L z 4 8 L 0 l 0 Z W 0 + P E l 0 Z W 0 + P E l 0 Z W 1 M b 2 N h d G l v b j 4 8 S X R l b V R 5 c G U + R m 9 y b X V s Y T w v S X R l b V R 5 c G U + P E l 0 Z W 1 Q Y X R o P l N l Y 3 R p b 2 4 x L 0 R l c 2 l u d m V z d G V y a W 5 n L 2 R i b 1 9 J b n Z l c 3 R l c m l u Z 2 V u P C 9 J d G V t U G F 0 a D 4 8 L 0 l 0 Z W 1 M b 2 N h d G l v b j 4 8 U 3 R h Y m x l R W 5 0 c m l l c y 8 + P C 9 J d G V t P j x J d G V t P j x J d G V t T G 9 j Y X R p b 2 4 + P E l 0 Z W 1 U e X B l P k Z v c m 1 1 b G E 8 L 0 l 0 Z W 1 U e X B l P j x J d G V t U G F 0 a D 5 T Z W N 0 a W 9 u M S 9 E Z X N p b n Z l c 3 R l c m l u Z y 9 S a W p l b i U y M G d l Z m l s d G V y Z D w v S X R l b V B h d G g + P C 9 J d G V t T G 9 j Y X R p b 2 4 + P F N 0 Y W J s Z U V u d H J p Z X M v P j w v S X R l b T 4 8 S X R l b T 4 8 S X R l b U x v Y 2 F 0 a W 9 u P j x J d G V t V H l w Z T 5 G b 3 J t d W x h P C 9 J d G V t V H l w Z T 4 8 S X R l b V B h d G g + U 2 V j d G l v b j E v R G V z a W 5 2 Z X N 0 Z X J p b m c v U m l q Z W 4 l M j B n Z X N v c n R l Z X J k P C 9 J d G V t U G F 0 a D 4 8 L 0 l 0 Z W 1 M b 2 N h d G l v b j 4 8 U 3 R h Y m x l R W 5 0 c m l l c y 8 + P C 9 J d G V t P j x J d G V t P j x J d G V t T G 9 j Y X R p b 2 4 + P E l 0 Z W 1 U e X B l P k Z v c m 1 1 b G E 8 L 0 l 0 Z W 1 U e X B l P j x J d G V t U G F 0 a D 5 T Z W N 0 a W 9 u M S 9 E Z X N p b n Z l c 3 R l c m l u Z y 9 L b 2 x v b W 1 l b i U y M H Z l c n d p a m R l c m Q 8 L 0 l 0 Z W 1 Q Y X R o P j w v S X R l b U x v Y 2 F 0 a W 9 u P j x T d G F i b G V F b n R y a W V z L z 4 8 L 0 l 0 Z W 0 + P E l 0 Z W 0 + P E l 0 Z W 1 M b 2 N h d G l v b j 4 8 S X R l b V R 5 c G U + R m 9 y b X V s Y T w v S X R l b V R 5 c G U + P E l 0 Z W 1 Q Y X R o P l N l Y 3 R p b 2 4 x L 0 R l c 2 l u d m V z d G V y a W 5 n L 0 l u Z G V 4 J T I w d G 9 l Z 2 V 2 b 2 V n Z D w v S X R l b V B h d G g + P C 9 J d G V t T G 9 j Y X R p b 2 4 + P F N 0 Y W J s Z U V u d H J p Z X M v P j w v S X R l b T 4 8 S X R l b T 4 8 S X R l b U x v Y 2 F 0 a W 9 u P j x J d G V t V H l w Z T 5 G b 3 J t d W x h P C 9 J d G V t V H l w Z T 4 8 S X R l b V B h d G g + U 2 V j d G l v b j E v R G V z a W 5 2 Z X N 0 Z X J p b m c v V m 9 s Z 2 9 y Z G U l M j B 2 Y W 4 l M j B r b 2 x v b W 1 l b i U y M G d l d 2 l q e m l n Z D w v S X R l b V B h d G g + P C 9 J d G V t T G 9 j Y X R p b 2 4 + P F N 0 Y W J s Z U V u d H J p Z X M v P j w v S X R l b T 4 8 S X R l b T 4 8 S X R l b U x v Y 2 F 0 a W 9 u P j x J d G V t V H l w Z T 5 G b 3 J t d W x h P C 9 J d G V t V H l w Z T 4 8 S X R l b V B h d G g + U 2 V j d G l v b j E v R G V z a W 5 2 Z X N 0 Z X J p b m c v S 2 9 s b 2 1 t Z W 4 l M j B 2 Z X J 3 a W p k Z X J k M T w v S X R l b V B h d G g + P C 9 J d G V t T G 9 j Y X R p b 2 4 + P F N 0 Y W J s Z U V u d H J p Z X M v P j w v S X R l b T 4 8 S X R l b T 4 8 S X R l b U x v Y 2 F 0 a W 9 u P j x J d G V t V H l w Z T 5 G b 3 J t d W x h P C 9 J d G V t V H l w Z T 4 8 S X R l b V B h d G g + U 2 V j d G l v b j E v R G V z a W 5 2 Z X N 0 Z X J p b m c v V m 9 s Z 2 9 y Z G U l M j B 2 Y W 4 l M j B r b 2 x v b W 1 l b i U y M G d l d 2 l q e m l n Z D E 8 L 0 l 0 Z W 1 Q Y X R o P j w v S X R l b U x v Y 2 F 0 a W 9 u P j x T d G F i b G V F b n R y a W V z L z 4 8 L 0 l 0 Z W 0 + P E l 0 Z W 0 + P E l 0 Z W 1 M b 2 N h d G l v b j 4 8 S X R l b V R 5 c G U + R m 9 y b X V s Y T w v S X R l b V R 5 c G U + P E l 0 Z W 1 Q Y X R o P l N l Y 3 R p b 2 4 x L 0 9 t e m V 0 L 0 J y b 2 4 8 L 0 l 0 Z W 1 Q Y X R o P j w v S X R l b U x v Y 2 F 0 a W 9 u P j x T d G F i b G V F b n R y a W V z L z 4 8 L 0 l 0 Z W 0 + P E l 0 Z W 0 + P E l 0 Z W 1 M b 2 N h d G l v b j 4 8 S X R l b V R 5 c G U + R m 9 y b X V s Y T w v S X R l b V R 5 c G U + P E l 0 Z W 1 Q Y X R o P l N l Y 3 R p b 2 4 x L 0 9 t e m V 0 L 2 R i b 1 9 E Z X N p b n Z l c 3 R l c m l u Z 2 V u P C 9 J d G V t U G F 0 a D 4 8 L 0 l 0 Z W 1 M b 2 N h d G l v b j 4 8 U 3 R h Y m x l R W 5 0 c m l l c y 8 + P C 9 J d G V t P j x J d G V t P j x J d G V t T G 9 j Y X R p b 2 4 + P E l 0 Z W 1 U e X B l P k Z v c m 1 1 b G E 8 L 0 l 0 Z W 1 U e X B l P j x J d G V t U G F 0 a D 5 T Z W N 0 a W 9 u M S 9 P b X p l d C 9 S a W p l b i U y M G d l Z m l s d G V y Z D w v S X R l b V B h d G g + P C 9 J d G V t T G 9 j Y X R p b 2 4 + P F N 0 Y W J s Z U V u d H J p Z X M v P j w v S X R l b T 4 8 S X R l b T 4 8 S X R l b U x v Y 2 F 0 a W 9 u P j x J d G V t V H l w Z T 5 G b 3 J t d W x h P C 9 J d G V t V H l w Z T 4 8 S X R l b V B h d G g + U 2 V j d G l v b j E v T 2 1 6 Z X Q v S 2 9 s b 2 1 t Z W 4 l M j B 2 Z X J 3 a W p k Z X J k P C 9 J d G V t U G F 0 a D 4 8 L 0 l 0 Z W 1 M b 2 N h d G l v b j 4 8 U 3 R h Y m x l R W 5 0 c m l l c y 8 + P C 9 J d G V t P j x J d G V t P j x J d G V t T G 9 j Y X R p b 2 4 + P E l 0 Z W 1 U e X B l P k Z v c m 1 1 b G E 8 L 0 l 0 Z W 1 U e X B l P j x J d G V t U G F 0 a D 5 T Z W N 0 a W 9 u M S 9 P b X p l d C 9 S a W p l b i U y M G d l Z m l s d G V y Z D E 8 L 0 l 0 Z W 1 Q Y X R o P j w v S X R l b U x v Y 2 F 0 a W 9 u P j x T d G F i b G V F b n R y a W V z L z 4 8 L 0 l 0 Z W 0 + P E l 0 Z W 0 + P E l 0 Z W 1 M b 2 N h d G l v b j 4 8 S X R l b V R 5 c G U + R m 9 y b X V s Y T w v S X R l b V R 5 c G U + P E l 0 Z W 1 Q Y X R o P l N l Y 3 R p b 2 4 x L 0 9 t e m V 0 L 0 t v b G 9 t b W V u J T I w d m V y d 2 l q Z G V y Z D E 8 L 0 l 0 Z W 1 Q Y X R o P j w v S X R l b U x v Y 2 F 0 a W 9 u P j x T d G F i b G V F b n R y a W V z L z 4 8 L 0 l 0 Z W 0 + P E l 0 Z W 0 + P E l 0 Z W 1 M b 2 N h d G l v b j 4 8 S X R l b V R 5 c G U + R m 9 y b X V s Y T w v S X R l b V R 5 c G U + P E l 0 Z W 1 Q Y X R o P l N l Y 3 R p b 2 4 x L 1 d V S S U y R k 9 t Y m 9 1 d y 9 C c m 9 u P C 9 J d G V t U G F 0 a D 4 8 L 0 l 0 Z W 1 M b 2 N h d G l v b j 4 8 U 3 R h Y m x l R W 5 0 c m l l c y 8 + P C 9 J d G V t P j x J d G V t P j x J d G V t T G 9 j Y X R p b 2 4 + P E l 0 Z W 1 U e X B l P k Z v c m 1 1 b G E 8 L 0 l 0 Z W 1 U e X B l P j x J d G V t U G F 0 a D 5 T Z W N 0 a W 9 u M S 9 X V U k l M k Z P b W J v d X c v U k R f T E 5 C X 0 c 8 L 0 l 0 Z W 1 Q Y X R o P j w v S X R l b U x v Y 2 F 0 a W 9 u P j x T d G F i b G V F b n R y a W V z L z 4 8 L 0 l 0 Z W 0 + P E l 0 Z W 0 + P E l 0 Z W 1 M b 2 N h d G l v b j 4 8 S X R l b V R 5 c G U + R m 9 y b X V s Y T w v S X R l b V R 5 c G U + P E l 0 Z W 1 Q Y X R o P l N l Y 3 R p b 2 4 x L 1 d V S S U y R k 9 t Y m 9 1 d y 9 k Y m 9 f S W 5 2 Z X N 0 Z X J p b m d l b j w v S X R l b V B h d G g + P C 9 J d G V t T G 9 j Y X R p b 2 4 + P F N 0 Y W J s Z U V u d H J p Z X M v P j w v S X R l b T 4 8 S X R l b T 4 8 S X R l b U x v Y 2 F 0 a W 9 u P j x J d G V t V H l w Z T 5 G b 3 J t d W x h P C 9 J d G V t V H l w Z T 4 8 S X R l b V B h d G g + U 2 V j d G l v b j E v V 1 V J J T J G T 2 1 i b 3 V 3 L 0 p h Y X I l M 0 U l M 0 Q y M D I w P C 9 J d G V t U G F 0 a D 4 8 L 0 l 0 Z W 1 M b 2 N h d G l v b j 4 8 U 3 R h Y m x l R W 5 0 c m l l c y 8 + P C 9 J d G V t P j x J d G V t P j x J d G V t T G 9 j Y X R p b 2 4 + P E l 0 Z W 1 U e X B l P k Z v c m 1 1 b G E 8 L 0 l 0 Z W 1 U e X B l P j x J d G V t U G F 0 a D 5 T Z W N 0 a W 9 u M S 9 X V U k l M k Z P b W J v d X c v U m l q Z W 4 l M j B n Z W Z p b H R l c m Q 8 L 0 l 0 Z W 1 Q Y X R o P j w v S X R l b U x v Y 2 F 0 a W 9 u P j x T d G F i b G V F b n R y a W V z L z 4 8 L 0 l 0 Z W 0 + P E l 0 Z W 0 + P E l 0 Z W 1 M b 2 N h d G l v b j 4 8 S X R l b V R 5 c G U + R m 9 y b X V s Y T w v S X R l b V R 5 c G U + P E l 0 Z W 1 Q Y X R o P l N l Y 3 R p b 2 4 x L 1 d V S S U y R k 9 t Y m 9 1 d y 9 S a W p l b i U y M G d l Z m l s d G V y Z D E 8 L 0 l 0 Z W 1 Q Y X R o P j w v S X R l b U x v Y 2 F 0 a W 9 u P j x T d G F i b G V F b n R y a W V z L z 4 8 L 0 l 0 Z W 0 + P E l 0 Z W 0 + P E l 0 Z W 1 M b 2 N h d G l v b j 4 8 S X R l b V R 5 c G U + R m 9 y b X V s Y T w v S X R l b V R 5 c G U + P E l 0 Z W 1 Q Y X R o P l N l Y 3 R p b 2 4 x L 1 d V S S U y R k 9 t Y m 9 1 d y 9 J b m R l e C U y M H R v Z W d l d m 9 l Z 2 Q 8 L 0 l 0 Z W 1 Q Y X R o P j w v S X R l b U x v Y 2 F 0 a W 9 u P j x T d G F i b G V F b n R y a W V z L z 4 8 L 0 l 0 Z W 0 + P E l 0 Z W 0 + P E l 0 Z W 1 M b 2 N h d G l v b j 4 8 S X R l b V R 5 c G U + R m 9 y b X V s Y T w v S X R l b V R 5 c G U + P E l 0 Z W 1 Q Y X R o P l N l Y 3 R p b 2 4 x L 1 d V S S U y R k 9 t Y m 9 1 d y 9 W b 2 x n b 3 J k Z S U y M H Z h b i U y M G t v b G 9 t b W V u J T I w Z 2 V 3 a W p 6 a W d k P C 9 J d G V t U G F 0 a D 4 8 L 0 l 0 Z W 1 M b 2 N h d G l v b j 4 8 U 3 R h Y m x l R W 5 0 c m l l c y 8 + P C 9 J d G V t P j x J d G V t P j x J d G V t T G 9 j Y X R p b 2 4 + P E l 0 Z W 1 U e X B l P k Z v c m 1 1 b G E 8 L 0 l 0 Z W 1 U e X B l P j x J d G V t U G F 0 a D 5 T Z W N 0 a W 9 u M S 9 X V U k l M k Z P b W J v d X c v S 2 9 s b 2 1 t Z W 4 l M j B 2 Z X J 3 a W p k Z X J k P C 9 J d G V t U G F 0 a D 4 8 L 0 l 0 Z W 1 M b 2 N h d G l v b j 4 8 U 3 R h Y m x l R W 5 0 c m l l c y 8 + P C 9 J d G V t P j x J d G V t P j x J d G V t T G 9 j Y X R p b 2 4 + P E l 0 Z W 1 U e X B l P k Z v c m 1 1 b G E 8 L 0 l 0 Z W 1 U e X B l P j x J d G V t U G F 0 a D 5 T Z W N 0 a W 9 u M S 9 P c G V y Y X R p b 2 5 l b G U l M j B r b 3 N 0 Z W 4 v Q n J v b j w v S X R l b V B h d G g + P C 9 J d G V t T G 9 j Y X R p b 2 4 + P F N 0 Y W J s Z U V u d H J p Z X M v P j w v S X R l b T 4 8 S X R l b T 4 8 S X R l b U x v Y 2 F 0 a W 9 u P j x J d G V t V H l w Z T 5 G b 3 J t d W x h P C 9 J d G V t V H l w Z T 4 8 S X R l b V B h d G g + U 2 V j d G l v b j E v T 3 B l c m F 0 a W 9 u Z W x l J T I w a 2 9 z d G V u L 1 J E X 0 x O Q l 9 H P C 9 J d G V t U G F 0 a D 4 8 L 0 l 0 Z W 1 M b 2 N h d G l v b j 4 8 U 3 R h Y m x l R W 5 0 c m l l c y 8 + P C 9 J d G V t P j x J d G V t P j x J d G V t T G 9 j Y X R p b 2 4 + P E l 0 Z W 1 U e X B l P k Z v c m 1 1 b G E 8 L 0 l 0 Z W 1 U e X B l P j x J d G V t U G F 0 a D 5 T Z W N 0 a W 9 u M S 9 P c G V y Y X R p b 2 5 l b G U l M j B r b 3 N 0 Z W 4 v Z G J v X 0 9 w Z X J h d G l v b m V s Z S U y M G t v c 3 R l b j w v S X R l b V B h d G g + P C 9 J d G V t T G 9 j Y X R p b 2 4 + P F N 0 Y W J s Z U V u d H J p Z X M v P j w v S X R l b T 4 8 S X R l b T 4 8 S X R l b U x v Y 2 F 0 a W 9 u P j x J d G V t V H l w Z T 5 G b 3 J t d W x h P C 9 J d G V t V H l w Z T 4 8 S X R l b V B h d G g + U 2 V j d G l v b j E v T 3 B l c m F 0 a W 9 u Z W x l J T I w a 2 9 z d G V u L 0 t v b G 9 t b W V u J T I w d m V y d 2 l q Z G V y Z D w v S X R l b V B h d G g + P C 9 J d G V t T G 9 j Y X R p b 2 4 + P F N 0 Y W J s Z U V u d H J p Z X M v P j w v S X R l b T 4 8 S X R l b T 4 8 S X R l b U x v Y 2 F 0 a W 9 u P j x J d G V t V H l w Z T 5 G b 3 J t d W x h P C 9 J d G V t V H l w Z T 4 8 S X R l b V B h d G g + U 2 V j d G l v b j E v S W 5 2 Z X N 0 Z X J p b m d l b i 9 B Y W 5 n Z X B h c 3 Q x P C 9 J d G V t U G F 0 a D 4 8 L 0 l 0 Z W 1 M b 2 N h d G l v b j 4 8 U 3 R h Y m x l R W 5 0 c m l l c y 8 + P C 9 J d G V t P j x J d G V t P j x J d G V t T G 9 j Y X R p b 2 4 + P E l 0 Z W 1 U e X B l P k Z v c m 1 1 b G E 8 L 0 l 0 Z W 1 U e X B l P j x J d G V t U G F 0 a D 5 T Z W N 0 a W 9 u M S 9 J b n Z l c 3 R l c m l u Z 2 V u L 0 F h b m d l c G F z d D I 8 L 0 l 0 Z W 1 Q Y X R o P j w v S X R l b U x v Y 2 F 0 a W 9 u P j x T d G F i b G V F b n R y a W V z L z 4 8 L 0 l 0 Z W 0 + P E l 0 Z W 0 + P E l 0 Z W 1 M b 2 N h d G l v b j 4 8 S X R l b V R 5 c G U + R m 9 y b X V s Y T w v S X R l b V R 5 c G U + P E l 0 Z W 1 Q Y X R o P l N l Y 3 R p b 2 4 x L 0 9 w Z X J h d G l v b m V s Z S U y M G t v c 3 R l b i 9 S a W p l b i U y M G d l Z m l s d G V y Z D w v S X R l b V B h d G g + P C 9 J d G V t T G 9 j Y X R p b 2 4 + P F N 0 Y W J s Z U V u d H J p Z X M v P j w v S X R l b T 4 8 S X R l b T 4 8 S X R l b U x v Y 2 F 0 a W 9 u P j x J d G V t V H l w Z T 5 G b 3 J t d W x h P C 9 J d G V t V H l w Z T 4 8 S X R l b V B h d G g + U 2 V j d G l v b j E v S W 5 2 Z X N 0 Z X J p b m d l b i 9 B Y W 5 n Z X B h c 3 Q z P C 9 J d G V t U G F 0 a D 4 8 L 0 l 0 Z W 1 M b 2 N h d G l v b j 4 8 U 3 R h Y m x l R W 5 0 c m l l c y 8 + P C 9 J d G V t P j x J d G V t P j x J d G V t T G 9 j Y X R p b 2 4 + P E l 0 Z W 1 U e X B l P k Z v c m 1 1 b G E 8 L 0 l 0 Z W 1 U e X B l P j x J d G V t U G F 0 a D 5 T Z W N 0 a W 9 u M S 9 X V U k l M k Z P b W J v d X c v Q W F u Z 2 V w Y X N 0 M T w v S X R l b V B h d G g + P C 9 J d G V t T G 9 j Y X R p b 2 4 + P F N 0 Y W J s Z U V u d H J p Z X M v P j w v S X R l b T 4 8 S X R l b T 4 8 S X R l b U x v Y 2 F 0 a W 9 u P j x J d G V t V H l w Z T 5 G b 3 J t d W x h P C 9 J d G V t V H l w Z T 4 8 S X R l b V B h d G g + U 2 V j d G l v b j E v R G V z a W 5 2 Z X N 0 Z X J p b m c v Q W F u Z 2 V w Y X N 0 M T w v S X R l b V B h d G g + P C 9 J d G V t T G 9 j Y X R p b 2 4 + P F N 0 Y W J s Z U V u d H J p Z X M v P j w v S X R l b T 4 8 S X R l b T 4 8 S X R l b U x v Y 2 F 0 a W 9 u P j x J d G V t V H l w Z T 5 G b 3 J t d W x h P C 9 J d G V t V H l w Z T 4 8 S X R l b V B h d G g + U 2 V j d G l v b j E v R G V z a W 5 2 Z X N 0 Z X J p b m c v Q W F u Z 2 V w Y X N 0 M j 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f u 2 d 5 q 0 k 4 k q Y 8 Y S D e R L M X Q A A A A A C A A A A A A A D Z g A A w A A A A B A A A A B T B 6 B + Z z B J U W R N h t d J 2 G x M A A A A A A S A A A C g A A A A E A A A A K y t W h C E O O E o V e 3 T V A v 2 N R J Q A A A A n E s E c 2 w y H x s Y 6 f 0 I R 6 f q Z F + X + 4 9 q R 2 N y / q b 9 t t m g G T O B B h t S R U n T i v b i a d 1 L X Q c I 5 2 E D x a l y t I Q f o u 9 3 z L t L i 5 M Z o H a 3 D x s N Y T M 4 S 1 I c E 5 Y U A A A A w D s H V I L m 1 b R Z 3 H D 0 k 6 y R v I / 0 b c w = < / D a t a M a s h u p > 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3863C0D5DF1569489DA8D6B8968D8636" ma:contentTypeVersion="13" ma:contentTypeDescription="Een nieuw document maken." ma:contentTypeScope="" ma:versionID="c1a598989abd97b76b2741a01e29de51">
  <xsd:schema xmlns:xsd="http://www.w3.org/2001/XMLSchema" xmlns:xs="http://www.w3.org/2001/XMLSchema" xmlns:p="http://schemas.microsoft.com/office/2006/metadata/properties" xmlns:ns2="0009d3ae-0f9e-47be-ae31-9d6cd8b104c4" xmlns:ns3="3e5b727e-69cb-4044-af9b-0f4416983337" targetNamespace="http://schemas.microsoft.com/office/2006/metadata/properties" ma:root="true" ma:fieldsID="eae650d0b75db028cf42fdca61613b6a" ns2:_="" ns3:_="">
    <xsd:import namespace="0009d3ae-0f9e-47be-ae31-9d6cd8b104c4"/>
    <xsd:import namespace="3e5b727e-69cb-4044-af9b-0f441698333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0982e7f-14e0-4d29-b563-36232763a49b}" ma:internalName="TaxCatchAll" ma:showField="CatchAllData" ma:web="0009d3ae-0f9e-47be-ae31-9d6cd8b104c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e5b727e-69cb-4044-af9b-0f441698333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36cd6fa-5b0c-499c-b75d-d6aeade83881"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2.xml><?xml version="1.0" encoding="utf-8"?>
<ds:datastoreItem xmlns:ds="http://schemas.openxmlformats.org/officeDocument/2006/customXml" ds:itemID="{9CDAB9D1-B815-4B0E-93E7-4496A7FE99F6}">
  <ds:schemaRefs>
    <ds:schemaRef ds:uri="http://schemas.microsoft.com/office/2006/documentManagement/types"/>
    <ds:schemaRef ds:uri="3e5b727e-69cb-4044-af9b-0f4416983337"/>
    <ds:schemaRef ds:uri="http://schemas.microsoft.com/office/infopath/2007/PartnerControls"/>
    <ds:schemaRef ds:uri="http://purl.org/dc/elements/1.1/"/>
    <ds:schemaRef ds:uri="http://schemas.microsoft.com/office/2006/metadata/properties"/>
    <ds:schemaRef ds:uri="http://purl.org/dc/terms/"/>
    <ds:schemaRef ds:uri="0009d3ae-0f9e-47be-ae31-9d6cd8b104c4"/>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CCC0C11-BCA0-40B0-A1EB-00F8BE4AEEA8}">
  <ds:schemaRefs>
    <ds:schemaRef ds:uri="http://schemas.microsoft.com/DataMashup"/>
  </ds:schemaRefs>
</ds:datastoreItem>
</file>

<file path=customXml/itemProps4.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5.xml><?xml version="1.0" encoding="utf-8"?>
<ds:datastoreItem xmlns:ds="http://schemas.openxmlformats.org/officeDocument/2006/customXml" ds:itemID="{ED97B488-9A1B-446A-A3D1-8C437C8C93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3e5b727e-69cb-4044-af9b-0f44169833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Charge summary</vt:lpstr>
      <vt:lpstr>Input --&gt;</vt:lpstr>
      <vt:lpstr>2. Parameters</vt:lpstr>
      <vt:lpstr>3. Input corrections</vt:lpstr>
      <vt:lpstr>4. Input capacity</vt:lpstr>
      <vt:lpstr>Calculations --&gt;</vt:lpstr>
      <vt:lpstr>5. Corrections</vt:lpstr>
      <vt:lpstr>6. Allowed revenues</vt:lpstr>
      <vt:lpstr>7. RPM</vt:lpstr>
      <vt:lpstr>8. Entry and exit charges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2024-05-30T14:55:50Z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0x0101003863C0D5DF1569489DA8D6B8968D8636</vt:lpwstr>
  </property>
  <property fmtid="{D5CDD505-2E9C-101B-9397-08002B2CF9AE}" pid="3" name="_dlc_DocIdItemGuid">
    <vt:lpwstr>4ecfeea2-0284-470b-8044-af261fcc3101</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2024-02-01T15:00:52Z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ae909abd-91bd-4b8f-b457-48076b0c7e11</vt:lpwstr>
  </property>
  <property fmtid="{D5CDD505-2E9C-101B-9397-08002B2CF9AE}" pid="15" name="MSIP_Label_46c7e985-2b29-4bdc-86bb-c9dfef2a8a5c_ContentBits">
    <vt:lpwstr>2</vt:lpwstr>
  </property>
</Properties>
</file>