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.sharepoint.com/sites/20190844/RNB en Piek/"/>
    </mc:Choice>
  </mc:AlternateContent>
  <xr:revisionPtr revIDLastSave="0" documentId="8_{D08E58D4-FEA7-4A8A-AAE9-566EB9AB41ED}" xr6:coauthVersionLast="47" xr6:coauthVersionMax="47" xr10:uidLastSave="{00000000-0000-0000-0000-000000000000}"/>
  <bookViews>
    <workbookView xWindow="-120" yWindow="-120" windowWidth="27720" windowHeight="16440" activeTab="5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Tariffs" sheetId="5" r:id="rId5"/>
    <sheet name="Factors and fractions" sheetId="4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3" i="2" l="1"/>
  <c r="B138" i="1"/>
  <c r="B139" i="1"/>
  <c r="B140" i="1"/>
  <c r="B141" i="1"/>
  <c r="B142" i="1"/>
  <c r="B143" i="1"/>
  <c r="B144" i="1"/>
  <c r="B145" i="1"/>
  <c r="B146" i="1"/>
  <c r="B147" i="1"/>
  <c r="B148" i="1"/>
  <c r="B137" i="1"/>
  <c r="B160" i="2" l="1"/>
  <c r="L19" i="3" l="1"/>
  <c r="L18" i="3"/>
  <c r="L17" i="3"/>
  <c r="L16" i="3"/>
  <c r="L15" i="3"/>
  <c r="L14" i="3"/>
  <c r="L13" i="3"/>
  <c r="L12" i="3"/>
  <c r="L11" i="3"/>
  <c r="L10" i="3"/>
  <c r="L9" i="3"/>
  <c r="L8" i="3"/>
  <c r="C139" i="1" l="1"/>
  <c r="D139" i="1"/>
  <c r="E139" i="1"/>
  <c r="C140" i="1"/>
  <c r="D140" i="1"/>
  <c r="E140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B166" i="1" s="1"/>
  <c r="F148" i="1"/>
  <c r="B167" i="1" s="1"/>
  <c r="F146" i="1"/>
  <c r="B165" i="1" s="1"/>
  <c r="F145" i="1"/>
  <c r="B164" i="1" s="1"/>
  <c r="F144" i="1"/>
  <c r="B163" i="1" s="1"/>
  <c r="F138" i="1"/>
  <c r="B157" i="1" s="1"/>
  <c r="F143" i="1"/>
  <c r="B162" i="1" s="1"/>
  <c r="F142" i="1"/>
  <c r="B161" i="1" s="1"/>
  <c r="C141" i="1"/>
  <c r="E141" i="1"/>
  <c r="D141" i="1"/>
  <c r="F140" i="1"/>
  <c r="B159" i="1" s="1"/>
  <c r="F139" i="1"/>
  <c r="B158" i="1" s="1"/>
  <c r="F141" i="1" l="1"/>
  <c r="B160" i="1" s="1"/>
  <c r="F66" i="1"/>
  <c r="F61" i="1"/>
  <c r="B80" i="1" s="1"/>
  <c r="C9" i="3" l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F9" i="3" l="1"/>
  <c r="F10" i="3"/>
  <c r="F11" i="3"/>
  <c r="F12" i="3"/>
  <c r="F13" i="3"/>
  <c r="F14" i="3"/>
  <c r="F15" i="3"/>
  <c r="F16" i="3"/>
  <c r="F17" i="3"/>
  <c r="F18" i="3"/>
  <c r="F19" i="3"/>
  <c r="F8" i="3"/>
  <c r="F20" i="3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J19" i="3"/>
  <c r="E19" i="3" s="1"/>
  <c r="J18" i="3"/>
  <c r="E18" i="3" s="1"/>
  <c r="J17" i="3"/>
  <c r="E17" i="3" s="1"/>
  <c r="J16" i="3"/>
  <c r="E16" i="3" s="1"/>
  <c r="J15" i="3"/>
  <c r="E15" i="3" s="1"/>
  <c r="J14" i="3"/>
  <c r="E14" i="3" s="1"/>
  <c r="J13" i="3"/>
  <c r="E13" i="3" s="1"/>
  <c r="J12" i="3"/>
  <c r="E12" i="3" s="1"/>
  <c r="J11" i="3"/>
  <c r="E11" i="3" s="1"/>
  <c r="J10" i="3"/>
  <c r="E10" i="3" s="1"/>
  <c r="J9" i="3"/>
  <c r="E9" i="3" s="1"/>
  <c r="J8" i="3"/>
  <c r="E8" i="3" s="1"/>
  <c r="D93" i="2" l="1"/>
  <c r="D97" i="1"/>
  <c r="B136" i="2" l="1"/>
  <c r="B132" i="2"/>
  <c r="B138" i="2"/>
  <c r="B131" i="2"/>
  <c r="B130" i="2"/>
  <c r="B135" i="2"/>
  <c r="B129" i="2"/>
  <c r="B139" i="2"/>
  <c r="B134" i="2"/>
  <c r="B137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H76" i="2" l="1"/>
  <c r="E85" i="2"/>
  <c r="D85" i="2"/>
  <c r="C85" i="2"/>
  <c r="E81" i="2"/>
  <c r="D81" i="2"/>
  <c r="C81" i="2"/>
  <c r="E77" i="2"/>
  <c r="D77" i="2"/>
  <c r="C77" i="2"/>
  <c r="E76" i="2"/>
  <c r="D76" i="2"/>
  <c r="E84" i="2"/>
  <c r="D84" i="2"/>
  <c r="C84" i="2"/>
  <c r="E80" i="2"/>
  <c r="D80" i="2"/>
  <c r="C80" i="2"/>
  <c r="E87" i="2"/>
  <c r="D87" i="2"/>
  <c r="C87" i="2"/>
  <c r="E83" i="2"/>
  <c r="D83" i="2"/>
  <c r="C83" i="2"/>
  <c r="E79" i="2"/>
  <c r="D79" i="2"/>
  <c r="C79" i="2"/>
  <c r="C86" i="2"/>
  <c r="D86" i="2"/>
  <c r="E86" i="2"/>
  <c r="D82" i="2"/>
  <c r="E82" i="2"/>
  <c r="C82" i="2"/>
  <c r="D78" i="2"/>
  <c r="C78" i="2"/>
  <c r="E78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E206" i="2" l="1"/>
  <c r="E210" i="2"/>
  <c r="E211" i="2"/>
  <c r="E204" i="2"/>
  <c r="E208" i="2"/>
  <c r="E201" i="2"/>
  <c r="E209" i="2"/>
  <c r="E202" i="2"/>
  <c r="E207" i="2"/>
  <c r="B205" i="2"/>
  <c r="E205" i="2" s="1"/>
  <c r="E203" i="2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E20" i="3" l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G80" i="1" l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D212" i="1" l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G13" i="6" s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<sst xmlns="http://schemas.openxmlformats.org/spreadsheetml/2006/main" count="647" uniqueCount="182">
  <si>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</si>
  <si>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</si>
  <si>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</si>
  <si>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</si>
  <si>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</si>
  <si>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Resulting monthly fee OV-Exit telemetry 2023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</si>
  <si>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</si>
  <si>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</si>
  <si>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</si>
  <si>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</si>
  <si>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</si>
  <si>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</si>
  <si>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</si>
  <si>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</si>
  <si>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</si>
  <si>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</si>
  <si>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</si>
  <si>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</si>
  <si>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</si>
  <si>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</si>
  <si>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</si>
  <si>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</si>
  <si>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</si>
  <si>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</si>
  <si>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</si>
  <si>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</si>
  <si>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</si>
  <si>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</si>
  <si>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</si>
  <si>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</si>
  <si>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</si>
  <si>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</si>
  <si>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</si>
  <si>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</si>
  <si>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</si>
  <si>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</si>
  <si>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</si>
  <si>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</si>
  <si>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</si>
  <si>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</si>
  <si>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</si>
  <si>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</si>
  <si>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</si>
  <si>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</si>
  <si>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</si>
  <si>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</si>
  <si>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</si>
  <si>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</si>
  <si>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</si>
  <si>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</si>
  <si>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</si>
  <si>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</si>
  <si>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</si>
  <si>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</si>
  <si>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</si>
  <si>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</si>
  <si>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</si>
  <si>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</si>
  <si>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</si>
  <si>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</si>
  <si>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</si>
  <si>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</si>
  <si>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</si>
  <si>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</si>
  <si>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</si>
  <si>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</si>
  <si>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</si>
  <si>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</si>
  <si>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</si>
  <si>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</si>
  <si>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</si>
  <si>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</si>
  <si>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</si>
  <si>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</si>
  <si>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</si>
  <si>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</si>
  <si>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</si>
  <si>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</si>
  <si>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</si>
  <si>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</si>
  <si>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</si>
  <si>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</si>
  <si>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</si>
  <si>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</si>
  <si>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</si>
  <si>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</si>
  <si>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</si>
  <si>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</si>
  <si>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</si>
  <si>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</si>
  <si>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</si>
  <si>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</si>
  <si>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</si>
  <si>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</si>
  <si>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</si>
  <si>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</si>
  <si>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</si>
  <si>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</si>
  <si>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</si>
  <si>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</si>
  <si>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</si>
  <si>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BASMFF factoren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</si>
  <si>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</si>
  <si>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</si>
  <si>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</si>
  <si>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</si>
  <si>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</si>
  <si>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</si>
  <si>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</si>
  <si>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</si>
  <si>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</si>
  <si>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</si>
  <si>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</si>
  <si>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</si>
  <si>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</si>
  <si>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</si>
  <si>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</si>
  <si>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</si>
  <si>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</si>
  <si>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</si>
  <si>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</si>
  <si>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</si>
  <si>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</si>
  <si>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</si>
  <si>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</si>
  <si>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</si>
  <si>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</si>
  <si>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</si>
  <si>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</si>
  <si>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</si>
  <si>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</si>
  <si>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</si>
  <si>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</si>
  <si>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</si>
  <si>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Op basis van opgave OKTOBER OV EXIT RNB M1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</si>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</sst>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&quot;€&quot;\ #,##0.000000000"/>
    <numFmt numFmtId="168" formatCode="0.0000000000"/>
    <numFmt numFmtId="169" formatCode="#,##0.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FFC000"/>
        <bgColor rgb="FF000000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9" applyNumberFormat="0" applyFill="0" applyAlignment="0" applyProtection="0"/>
    <xf numFmtId="0" fontId="37" fillId="0" borderId="50" applyNumberFormat="0" applyFill="0" applyAlignment="0" applyProtection="0"/>
    <xf numFmtId="0" fontId="38" fillId="0" borderId="51" applyNumberFormat="0" applyFill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40" fillId="14" borderId="0" applyNumberFormat="0" applyBorder="0" applyAlignment="0" applyProtection="0"/>
    <xf numFmtId="0" fontId="41" fillId="15" borderId="0" applyNumberFormat="0" applyBorder="0" applyAlignment="0" applyProtection="0"/>
    <xf numFmtId="0" fontId="42" fillId="16" borderId="52" applyNumberFormat="0" applyAlignment="0" applyProtection="0"/>
    <xf numFmtId="0" fontId="43" fillId="17" borderId="53" applyNumberFormat="0" applyAlignment="0" applyProtection="0"/>
    <xf numFmtId="0" fontId="44" fillId="17" borderId="52" applyNumberFormat="0" applyAlignment="0" applyProtection="0"/>
    <xf numFmtId="0" fontId="45" fillId="0" borderId="54" applyNumberFormat="0" applyFill="0" applyAlignment="0" applyProtection="0"/>
    <xf numFmtId="0" fontId="46" fillId="18" borderId="55" applyNumberFormat="0" applyAlignment="0" applyProtection="0"/>
    <xf numFmtId="0" fontId="1" fillId="0" borderId="0" applyNumberFormat="0" applyFill="0" applyBorder="0" applyAlignment="0" applyProtection="0"/>
    <xf numFmtId="0" fontId="9" fillId="19" borderId="56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7" applyNumberFormat="0" applyFill="0" applyAlignment="0" applyProtection="0"/>
    <xf numFmtId="0" fontId="3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4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4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43" fontId="9" fillId="0" borderId="0" applyFont="0" applyFill="0" applyBorder="0" applyAlignment="0" applyProtection="0"/>
    <xf numFmtId="49" fontId="48" fillId="44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</cellStyleXfs>
  <cellXfs count="203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0" fontId="4" fillId="0" borderId="11" xfId="0" applyFont="1" applyBorder="1"/>
    <xf numFmtId="2" fontId="4" fillId="8" borderId="0" xfId="0" applyNumberFormat="1" applyFont="1" applyFill="1"/>
    <xf numFmtId="0" fontId="0" fillId="0" borderId="19" xfId="0" applyBorder="1"/>
    <xf numFmtId="0" fontId="8" fillId="0" borderId="2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2" xfId="0" applyBorder="1"/>
    <xf numFmtId="0" fontId="0" fillId="0" borderId="14" xfId="0" applyBorder="1"/>
    <xf numFmtId="4" fontId="0" fillId="0" borderId="15" xfId="0" applyNumberFormat="1" applyBorder="1"/>
    <xf numFmtId="0" fontId="0" fillId="0" borderId="15" xfId="0" applyBorder="1"/>
    <xf numFmtId="0" fontId="2" fillId="0" borderId="15" xfId="0" applyFont="1" applyBorder="1"/>
    <xf numFmtId="164" fontId="2" fillId="0" borderId="16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5" xfId="5" applyFont="1" applyBorder="1"/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4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5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2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2" xfId="5" applyFont="1" applyFill="1" applyBorder="1" applyAlignment="1">
      <alignment horizontal="center" vertical="center" wrapText="1"/>
    </xf>
    <xf numFmtId="0" fontId="2" fillId="0" borderId="25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2" fillId="0" borderId="18" xfId="5" applyFont="1" applyBorder="1" applyAlignment="1">
      <alignment horizontal="left"/>
    </xf>
    <xf numFmtId="0" fontId="4" fillId="11" borderId="26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2" xfId="0" applyFont="1" applyFill="1" applyBorder="1" applyAlignment="1">
      <alignment horizontal="left"/>
    </xf>
    <xf numFmtId="0" fontId="0" fillId="11" borderId="26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2" xfId="0" applyFill="1" applyBorder="1" applyAlignment="1">
      <alignment horizontal="left"/>
    </xf>
    <xf numFmtId="0" fontId="2" fillId="0" borderId="29" xfId="5" applyFont="1" applyBorder="1"/>
    <xf numFmtId="0" fontId="0" fillId="9" borderId="30" xfId="5" applyFont="1" applyFill="1" applyBorder="1"/>
    <xf numFmtId="0" fontId="0" fillId="7" borderId="30" xfId="5" applyFont="1" applyFill="1" applyBorder="1"/>
    <xf numFmtId="2" fontId="4" fillId="8" borderId="30" xfId="5" applyNumberFormat="1" applyFont="1" applyFill="1" applyBorder="1"/>
    <xf numFmtId="0" fontId="0" fillId="9" borderId="4" xfId="5" applyFont="1" applyFill="1" applyBorder="1" applyAlignment="1" applyProtection="1">
      <alignment horizontal="center"/>
      <protection locked="0" hidden="1"/>
    </xf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167" fontId="4" fillId="0" borderId="0" xfId="0" applyNumberFormat="1" applyFont="1"/>
    <xf numFmtId="2" fontId="4" fillId="0" borderId="0" xfId="4" applyNumberFormat="1" applyFont="1" applyAlignment="1">
      <alignment horizontal="center" vertical="center"/>
    </xf>
    <xf numFmtId="0" fontId="9" fillId="0" borderId="26" xfId="5" applyFont="1" applyBorder="1"/>
    <xf numFmtId="0" fontId="0" fillId="4" borderId="27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29" fillId="0" borderId="35" xfId="5" applyFont="1" applyBorder="1" applyAlignment="1">
      <alignment horizontal="center"/>
    </xf>
    <xf numFmtId="0" fontId="29" fillId="0" borderId="39" xfId="5" applyFont="1" applyBorder="1" applyAlignment="1">
      <alignment horizontal="center"/>
    </xf>
    <xf numFmtId="0" fontId="29" fillId="0" borderId="41" xfId="5" applyFont="1" applyBorder="1" applyAlignment="1">
      <alignment horizontal="center"/>
    </xf>
    <xf numFmtId="0" fontId="2" fillId="0" borderId="42" xfId="5" applyFont="1" applyBorder="1" applyAlignment="1">
      <alignment horizontal="center" vertical="center"/>
    </xf>
    <xf numFmtId="0" fontId="9" fillId="0" borderId="43" xfId="5" applyFont="1" applyBorder="1"/>
    <xf numFmtId="0" fontId="9" fillId="0" borderId="44" xfId="5" applyFont="1" applyBorder="1"/>
    <xf numFmtId="0" fontId="4" fillId="3" borderId="8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vertical="center" wrapText="1"/>
    </xf>
    <xf numFmtId="2" fontId="4" fillId="12" borderId="31" xfId="5" applyNumberFormat="1" applyFont="1" applyFill="1" applyBorder="1"/>
    <xf numFmtId="0" fontId="4" fillId="0" borderId="1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8" fontId="0" fillId="0" borderId="0" xfId="0" applyNumberFormat="1"/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7" xfId="0" applyNumberFormat="1" applyFont="1" applyFill="1" applyBorder="1"/>
    <xf numFmtId="166" fontId="4" fillId="9" borderId="4" xfId="4" applyNumberFormat="1" applyFont="1" applyFill="1" applyBorder="1" applyAlignment="1">
      <alignment horizontal="center" vertical="center"/>
    </xf>
    <xf numFmtId="166" fontId="4" fillId="9" borderId="4" xfId="2" applyNumberFormat="1" applyFont="1" applyFill="1" applyBorder="1" applyAlignment="1">
      <alignment vertical="center"/>
    </xf>
    <xf numFmtId="0" fontId="4" fillId="9" borderId="4" xfId="4" applyFont="1" applyFill="1" applyBorder="1" applyAlignment="1">
      <alignment vertical="center"/>
    </xf>
    <xf numFmtId="0" fontId="4" fillId="9" borderId="4" xfId="0" applyFont="1" applyFill="1" applyBorder="1"/>
    <xf numFmtId="49" fontId="4" fillId="0" borderId="4" xfId="0" applyNumberFormat="1" applyFont="1" applyBorder="1" applyAlignment="1">
      <alignment horizontal="right" vertical="center" wrapText="1"/>
    </xf>
    <xf numFmtId="168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9" fontId="4" fillId="0" borderId="0" xfId="0" applyNumberFormat="1" applyFont="1"/>
    <xf numFmtId="0" fontId="4" fillId="0" borderId="0" xfId="0" applyFont="1" applyAlignment="1">
      <alignment vertical="center" wrapText="1"/>
    </xf>
    <xf numFmtId="165" fontId="4" fillId="0" borderId="11" xfId="0" applyNumberFormat="1" applyFont="1" applyBorder="1" applyAlignment="1">
      <alignment vertical="center" wrapText="1"/>
    </xf>
    <xf numFmtId="165" fontId="4" fillId="0" borderId="11" xfId="0" applyNumberFormat="1" applyFont="1" applyBorder="1"/>
    <xf numFmtId="165" fontId="4" fillId="0" borderId="4" xfId="0" applyNumberFormat="1" applyFont="1" applyBorder="1" applyAlignment="1">
      <alignment vertical="center" wrapText="1"/>
    </xf>
    <xf numFmtId="165" fontId="4" fillId="8" borderId="4" xfId="5" applyNumberFormat="1" applyFont="1" applyFill="1" applyBorder="1" applyAlignment="1">
      <alignment horizontal="center"/>
    </xf>
    <xf numFmtId="2" fontId="4" fillId="0" borderId="11" xfId="0" applyNumberFormat="1" applyFont="1" applyBorder="1"/>
    <xf numFmtId="165" fontId="9" fillId="8" borderId="4" xfId="5" applyNumberFormat="1" applyFont="1" applyFill="1" applyBorder="1" applyAlignment="1">
      <alignment horizontal="center"/>
    </xf>
    <xf numFmtId="165" fontId="4" fillId="12" borderId="4" xfId="5" applyNumberFormat="1" applyFont="1" applyFill="1" applyBorder="1" applyAlignment="1">
      <alignment horizontal="center"/>
    </xf>
    <xf numFmtId="165" fontId="4" fillId="45" borderId="4" xfId="0" applyNumberFormat="1" applyFont="1" applyFill="1" applyBorder="1" applyAlignment="1">
      <alignment horizontal="center"/>
    </xf>
    <xf numFmtId="164" fontId="0" fillId="12" borderId="13" xfId="0" applyNumberFormat="1" applyFill="1" applyBorder="1"/>
    <xf numFmtId="2" fontId="4" fillId="12" borderId="4" xfId="0" applyNumberFormat="1" applyFont="1" applyFill="1" applyBorder="1"/>
    <xf numFmtId="3" fontId="4" fillId="12" borderId="4" xfId="0" applyNumberFormat="1" applyFont="1" applyFill="1" applyBorder="1"/>
    <xf numFmtId="3" fontId="4" fillId="12" borderId="47" xfId="0" applyNumberFormat="1" applyFont="1" applyFill="1" applyBorder="1"/>
    <xf numFmtId="2" fontId="4" fillId="12" borderId="0" xfId="0" applyNumberFormat="1" applyFont="1" applyFill="1"/>
    <xf numFmtId="3" fontId="4" fillId="12" borderId="4" xfId="0" applyNumberFormat="1" applyFont="1" applyFill="1" applyBorder="1" applyAlignment="1">
      <alignment vertical="center" wrapText="1"/>
    </xf>
    <xf numFmtId="0" fontId="4" fillId="12" borderId="11" xfId="0" applyFont="1" applyFill="1" applyBorder="1"/>
    <xf numFmtId="2" fontId="4" fillId="12" borderId="11" xfId="0" applyNumberFormat="1" applyFont="1" applyFill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2" fontId="4" fillId="2" borderId="11" xfId="0" applyNumberFormat="1" applyFont="1" applyFill="1" applyBorder="1" applyAlignment="1">
      <alignment vertical="center" wrapText="1"/>
    </xf>
    <xf numFmtId="165" fontId="4" fillId="12" borderId="42" xfId="5" applyNumberFormat="1" applyFont="1" applyFill="1" applyBorder="1" applyAlignment="1">
      <alignment horizontal="center"/>
    </xf>
    <xf numFmtId="4" fontId="4" fillId="4" borderId="4" xfId="0" applyNumberFormat="1" applyFont="1" applyFill="1" applyBorder="1"/>
    <xf numFmtId="4" fontId="6" fillId="4" borderId="4" xfId="0" applyNumberFormat="1" applyFont="1" applyFill="1" applyBorder="1"/>
    <xf numFmtId="165" fontId="4" fillId="0" borderId="0" xfId="5" applyNumberFormat="1" applyFont="1" applyAlignment="1">
      <alignment horizontal="right"/>
    </xf>
    <xf numFmtId="165" fontId="9" fillId="12" borderId="4" xfId="5" applyNumberFormat="1" applyFont="1" applyFill="1" applyBorder="1" applyAlignment="1">
      <alignment horizontal="center"/>
    </xf>
    <xf numFmtId="165" fontId="9" fillId="8" borderId="45" xfId="5" applyNumberFormat="1" applyFont="1" applyFill="1" applyBorder="1" applyAlignment="1">
      <alignment horizontal="center"/>
    </xf>
    <xf numFmtId="165" fontId="4" fillId="8" borderId="45" xfId="5" applyNumberFormat="1" applyFont="1" applyFill="1" applyBorder="1" applyAlignment="1">
      <alignment horizontal="center"/>
    </xf>
    <xf numFmtId="165" fontId="9" fillId="12" borderId="45" xfId="5" applyNumberFormat="1" applyFont="1" applyFill="1" applyBorder="1" applyAlignment="1">
      <alignment horizontal="center"/>
    </xf>
    <xf numFmtId="165" fontId="4" fillId="12" borderId="46" xfId="5" applyNumberFormat="1" applyFont="1" applyFill="1" applyBorder="1" applyAlignment="1">
      <alignment horizontal="center"/>
    </xf>
    <xf numFmtId="0" fontId="29" fillId="10" borderId="34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29" fillId="10" borderId="33" xfId="5" applyFont="1" applyFill="1" applyBorder="1" applyAlignment="1">
      <alignment horizontal="center" vertical="center"/>
    </xf>
    <xf numFmtId="0" fontId="0" fillId="11" borderId="27" xfId="0" applyFill="1" applyBorder="1" applyAlignment="1">
      <alignment horizontal="left"/>
    </xf>
    <xf numFmtId="0" fontId="0" fillId="11" borderId="28" xfId="0" applyFill="1" applyBorder="1" applyAlignment="1">
      <alignment horizontal="left"/>
    </xf>
    <xf numFmtId="0" fontId="0" fillId="11" borderId="24" xfId="0" applyFill="1" applyBorder="1" applyAlignment="1">
      <alignment horizontal="left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40" xfId="5" applyFont="1" applyBorder="1" applyAlignment="1">
      <alignment horizontal="center"/>
    </xf>
    <xf numFmtId="0" fontId="29" fillId="0" borderId="23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9" fillId="0" borderId="18" xfId="5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169" fontId="0" fillId="0" borderId="0" xfId="0" applyNumberFormat="1"/>
  </cellXfs>
  <cellStyles count="52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3" xfId="49" xr:uid="{CB84BD74-E086-4F1C-A3D6-CDD64E31653B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erklarende tekst" xfId="21" builtinId="53" customBuiltin="1"/>
    <cellStyle name="Waarschuwingstekst" xfId="19" builtinId="11" customBuiltin="1"/>
  </cellStyles>
  <dxfs count="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12766812.66</c:v>
                </c:pt>
                <c:pt idx="1">
                  <c:v>12766812.66</c:v>
                </c:pt>
                <c:pt idx="2">
                  <c:v>12766812.66</c:v>
                </c:pt>
                <c:pt idx="3">
                  <c:v>12766812.66</c:v>
                </c:pt>
                <c:pt idx="4">
                  <c:v>12766812.66</c:v>
                </c:pt>
                <c:pt idx="5">
                  <c:v>12766812.66</c:v>
                </c:pt>
                <c:pt idx="6">
                  <c:v>12766812.66</c:v>
                </c:pt>
                <c:pt idx="7">
                  <c:v>12766812.66</c:v>
                </c:pt>
                <c:pt idx="8">
                  <c:v>12766812.66</c:v>
                </c:pt>
                <c:pt idx="9">
                  <c:v>12766812.66</c:v>
                </c:pt>
                <c:pt idx="10">
                  <c:v>12766812.66</c:v>
                </c:pt>
                <c:pt idx="11">
                  <c:v>12766812.66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3445012.9400000013</c:v>
                </c:pt>
                <c:pt idx="1">
                  <c:v>3445012.9400000013</c:v>
                </c:pt>
                <c:pt idx="2">
                  <c:v>3445012.9400000013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1013239.1000000015</c:v>
                </c:pt>
                <c:pt idx="10">
                  <c:v>1013239.1000000015</c:v>
                </c:pt>
                <c:pt idx="11">
                  <c:v>1013239.1000000015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4052956.3999999985</c:v>
                </c:pt>
                <c:pt idx="1">
                  <c:v>4052956.3999999985</c:v>
                </c:pt>
                <c:pt idx="2">
                  <c:v>0</c:v>
                </c:pt>
                <c:pt idx="3">
                  <c:v>1418534.7399999984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2431773.84</c:v>
                </c:pt>
                <c:pt idx="11">
                  <c:v>6484730.2399999984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20264782</c:v>
                </c:pt>
                <c:pt idx="1">
                  <c:v>20264782</c:v>
                </c:pt>
                <c:pt idx="2">
                  <c:v>16211825.600000001</c:v>
                </c:pt>
                <c:pt idx="3">
                  <c:v>14185347.399999999</c:v>
                </c:pt>
                <c:pt idx="4">
                  <c:v>12766812.66</c:v>
                </c:pt>
                <c:pt idx="5">
                  <c:v>11145630.100000001</c:v>
                </c:pt>
                <c:pt idx="6">
                  <c:v>10132391</c:v>
                </c:pt>
                <c:pt idx="7">
                  <c:v>10132391</c:v>
                </c:pt>
                <c:pt idx="8">
                  <c:v>11550925.739999998</c:v>
                </c:pt>
                <c:pt idx="9">
                  <c:v>13780051.760000002</c:v>
                </c:pt>
                <c:pt idx="10">
                  <c:v>16211825.600000001</c:v>
                </c:pt>
                <c:pt idx="11">
                  <c:v>20264782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25282467.16166025</c:v>
                </c:pt>
                <c:pt idx="1">
                  <c:v>25282467.16166025</c:v>
                </c:pt>
                <c:pt idx="2">
                  <c:v>25282467.16166025</c:v>
                </c:pt>
                <c:pt idx="3">
                  <c:v>25282467.16166025</c:v>
                </c:pt>
                <c:pt idx="4">
                  <c:v>25282467.16166025</c:v>
                </c:pt>
                <c:pt idx="5">
                  <c:v>25282467.16166025</c:v>
                </c:pt>
                <c:pt idx="6">
                  <c:v>25282467.16166025</c:v>
                </c:pt>
                <c:pt idx="7">
                  <c:v>25282467.16166025</c:v>
                </c:pt>
                <c:pt idx="8">
                  <c:v>25282467.16166025</c:v>
                </c:pt>
                <c:pt idx="9">
                  <c:v>25282467.16166025</c:v>
                </c:pt>
                <c:pt idx="10">
                  <c:v>25282467.16166025</c:v>
                </c:pt>
                <c:pt idx="11">
                  <c:v>25282467.16166025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29571163.195663642</c:v>
                </c:pt>
                <c:pt idx="1">
                  <c:v>29571163.195663642</c:v>
                </c:pt>
                <c:pt idx="2">
                  <c:v>29571163.195663642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11949289.649992224</c:v>
                </c:pt>
                <c:pt idx="10">
                  <c:v>11949289.649992224</c:v>
                </c:pt>
                <c:pt idx="11">
                  <c:v>11949289.649992224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10708429.141793802</c:v>
                </c:pt>
                <c:pt idx="1">
                  <c:v>10708429.141793802</c:v>
                </c:pt>
                <c:pt idx="2">
                  <c:v>0</c:v>
                </c:pt>
                <c:pt idx="3">
                  <c:v>14886268.574270789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17621873.545671418</c:v>
                </c:pt>
                <c:pt idx="11">
                  <c:v>28330302.687465221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65562059.499117695</c:v>
                </c:pt>
                <c:pt idx="1">
                  <c:v>65562059.499117695</c:v>
                </c:pt>
                <c:pt idx="2">
                  <c:v>54853630.357323892</c:v>
                </c:pt>
                <c:pt idx="3">
                  <c:v>40168735.735931039</c:v>
                </c:pt>
                <c:pt idx="4">
                  <c:v>25282467.16166025</c:v>
                </c:pt>
                <c:pt idx="5">
                  <c:v>15792516.367216477</c:v>
                </c:pt>
                <c:pt idx="6">
                  <c:v>10024321.379541002</c:v>
                </c:pt>
                <c:pt idx="7">
                  <c:v>10024321.379541002</c:v>
                </c:pt>
                <c:pt idx="8">
                  <c:v>17984004.82829028</c:v>
                </c:pt>
                <c:pt idx="9">
                  <c:v>37231756.811652474</c:v>
                </c:pt>
                <c:pt idx="10">
                  <c:v>54853630.357323892</c:v>
                </c:pt>
                <c:pt idx="11">
                  <c:v>65562059.499117695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57</xdr:row>
      <xdr:rowOff>95250</xdr:rowOff>
    </xdr:from>
    <xdr:to>
      <xdr:col>12</xdr:col>
      <xdr:colOff>228600</xdr:colOff>
      <xdr:row>72</xdr:row>
      <xdr:rowOff>14287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5"/>
  <sheetViews>
    <sheetView topLeftCell="F1" workbookViewId="0">
      <selection activeCell="J32" sqref="J32"/>
    </sheetView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6"/>
    </row>
    <row r="2" spans="2:16" ht="21" x14ac:dyDescent="0.35">
      <c r="B2" s="78" t="s">
        <v>0</v>
      </c>
      <c r="C2" s="78"/>
      <c r="E2" s="78"/>
      <c r="F2" s="78"/>
      <c r="P2" s="119" t="s">
        <v>1</v>
      </c>
    </row>
    <row r="3" spans="2:16" ht="21" x14ac:dyDescent="0.35">
      <c r="B3" s="80" t="s">
        <v>2</v>
      </c>
      <c r="C3" s="80"/>
      <c r="E3" s="80"/>
      <c r="F3" s="80"/>
      <c r="G3" s="80"/>
      <c r="H3" s="80"/>
      <c r="I3" s="80"/>
      <c r="J3" s="80"/>
      <c r="K3" s="78"/>
      <c r="L3" s="79"/>
      <c r="M3" s="79"/>
      <c r="N3" s="79"/>
      <c r="O3" s="79"/>
      <c r="P3" s="119" t="s">
        <v>3</v>
      </c>
    </row>
    <row r="4" spans="2:16" x14ac:dyDescent="0.25">
      <c r="B4" s="81"/>
      <c r="C4" s="81"/>
      <c r="G4" s="80"/>
      <c r="H4" s="80"/>
      <c r="I4" s="80"/>
      <c r="J4" s="80"/>
      <c r="K4" s="81"/>
      <c r="L4" s="81"/>
      <c r="M4" s="81"/>
      <c r="N4" s="81"/>
      <c r="O4" s="81"/>
    </row>
    <row r="5" spans="2:16" ht="15.75" x14ac:dyDescent="0.25">
      <c r="B5" s="175" t="s">
        <v>1</v>
      </c>
      <c r="C5" s="187" t="s">
        <v>4</v>
      </c>
      <c r="D5" s="188"/>
      <c r="E5" s="188"/>
      <c r="F5" s="189"/>
      <c r="G5" s="82"/>
      <c r="H5" s="120"/>
      <c r="I5" s="181" t="s">
        <v>5</v>
      </c>
      <c r="J5" s="182"/>
      <c r="K5" s="182"/>
      <c r="L5" s="183"/>
    </row>
    <row r="6" spans="2:16" ht="15" customHeight="1" x14ac:dyDescent="0.25">
      <c r="B6" s="176"/>
      <c r="C6" s="91" t="s">
        <v>6</v>
      </c>
      <c r="D6" s="91" t="s">
        <v>7</v>
      </c>
      <c r="E6" s="91" t="s">
        <v>8</v>
      </c>
      <c r="F6" s="92" t="s">
        <v>9</v>
      </c>
      <c r="H6" s="121"/>
      <c r="I6" s="184" t="s">
        <v>10</v>
      </c>
      <c r="J6" s="185"/>
      <c r="K6" s="184" t="s">
        <v>11</v>
      </c>
      <c r="L6" s="186"/>
    </row>
    <row r="7" spans="2:16" ht="15.75" x14ac:dyDescent="0.25">
      <c r="B7" s="177"/>
      <c r="C7" s="115" t="str">
        <f>IF($B$5="m3/h (n:35,17)","m3/h (n:35,17)","kWh/h")</f>
        <v>kWh/h</v>
      </c>
      <c r="D7" s="115" t="str">
        <f>IF($B$5="m3/h (n:35,17)","m3/h (n:35,17)","kWh/h")</f>
        <v>kWh/h</v>
      </c>
      <c r="E7" s="93" t="s">
        <v>12</v>
      </c>
      <c r="F7" s="94" t="s">
        <v>12</v>
      </c>
      <c r="H7" s="122"/>
      <c r="I7" s="116" t="s">
        <v>13</v>
      </c>
      <c r="J7" s="117" t="s">
        <v>14</v>
      </c>
      <c r="K7" s="116" t="s">
        <v>13</v>
      </c>
      <c r="L7" s="123" t="s">
        <v>14</v>
      </c>
      <c r="N7" s="104" t="s">
        <v>15</v>
      </c>
    </row>
    <row r="8" spans="2:16" x14ac:dyDescent="0.25">
      <c r="B8" s="113" t="s">
        <v>16</v>
      </c>
      <c r="C8" s="108">
        <v>0</v>
      </c>
      <c r="D8" s="108">
        <v>0</v>
      </c>
      <c r="E8" s="89">
        <f t="shared" ref="E8:E19" si="0" xml:space="preserve"> IF($B$5="m3/h (n:35,17)", C8*J8,C8*I8)</f>
        <v>0</v>
      </c>
      <c r="F8" s="89">
        <f xml:space="preserve"> IF($B$5="m3/h (n:35,17)",D8*L8,D8*K8)</f>
        <v>0</v>
      </c>
      <c r="G8" s="81"/>
      <c r="H8" s="124" t="s">
        <v>16</v>
      </c>
      <c r="I8" s="155">
        <v>0.33709897999999999</v>
      </c>
      <c r="J8" s="151">
        <f>I8*35.17/3.6</f>
        <v>3.2932697573888889</v>
      </c>
      <c r="K8" s="154">
        <v>0.33709898013071915</v>
      </c>
      <c r="L8" s="154">
        <f>K8*35.17/3.6</f>
        <v>3.2932697586659425</v>
      </c>
      <c r="N8" s="105" t="s">
        <v>17</v>
      </c>
    </row>
    <row r="9" spans="2:16" x14ac:dyDescent="0.25">
      <c r="B9" s="113" t="s">
        <v>18</v>
      </c>
      <c r="C9" s="108">
        <f t="shared" ref="C9:C12" si="1">C8</f>
        <v>0</v>
      </c>
      <c r="D9" s="108">
        <f>D8</f>
        <v>0</v>
      </c>
      <c r="E9" s="89">
        <f t="shared" si="0"/>
        <v>0</v>
      </c>
      <c r="F9" s="89">
        <f t="shared" ref="F9:F19" si="2" xml:space="preserve"> IF($B$5="m3/h (n:35,17)",D9*L9,D9*K9)</f>
        <v>0</v>
      </c>
      <c r="G9" s="81"/>
      <c r="H9" s="124" t="s">
        <v>18</v>
      </c>
      <c r="I9" s="151">
        <v>0.29726929104452049</v>
      </c>
      <c r="J9" s="151">
        <f t="shared" ref="J9:J19" si="3">I9*35.17/3.6</f>
        <v>2.9041558238988294</v>
      </c>
      <c r="K9" s="154">
        <v>0.29726929104452049</v>
      </c>
      <c r="L9" s="154">
        <f t="shared" ref="L9:L19" si="4">K9*35.17/3.6</f>
        <v>2.9041558238988294</v>
      </c>
      <c r="N9" s="106" t="s">
        <v>19</v>
      </c>
    </row>
    <row r="10" spans="2:16" x14ac:dyDescent="0.25">
      <c r="B10" s="113" t="s">
        <v>20</v>
      </c>
      <c r="C10" s="108">
        <f t="shared" si="1"/>
        <v>0</v>
      </c>
      <c r="D10" s="108">
        <f t="shared" ref="D10:D19" si="5">D9</f>
        <v>0</v>
      </c>
      <c r="E10" s="89">
        <f t="shared" si="0"/>
        <v>0</v>
      </c>
      <c r="F10" s="89">
        <f t="shared" si="2"/>
        <v>0</v>
      </c>
      <c r="G10" s="81"/>
      <c r="H10" s="124" t="s">
        <v>20</v>
      </c>
      <c r="I10" s="151">
        <v>0.22308611778424661</v>
      </c>
      <c r="J10" s="151">
        <f t="shared" si="3"/>
        <v>2.1794274340199871</v>
      </c>
      <c r="K10" s="154">
        <v>0.22308611778424661</v>
      </c>
      <c r="L10" s="166">
        <f t="shared" si="4"/>
        <v>2.1794274340199871</v>
      </c>
      <c r="N10" s="107" t="s">
        <v>21</v>
      </c>
    </row>
    <row r="11" spans="2:16" x14ac:dyDescent="0.25">
      <c r="B11" s="113" t="s">
        <v>22</v>
      </c>
      <c r="C11" s="108">
        <f t="shared" si="1"/>
        <v>0</v>
      </c>
      <c r="D11" s="108">
        <f t="shared" si="5"/>
        <v>0</v>
      </c>
      <c r="E11" s="89">
        <f t="shared" si="0"/>
        <v>0</v>
      </c>
      <c r="F11" s="89">
        <f t="shared" si="2"/>
        <v>0</v>
      </c>
      <c r="G11" s="81"/>
      <c r="H11" s="124" t="s">
        <v>22</v>
      </c>
      <c r="I11" s="151">
        <v>0.16195908740410955</v>
      </c>
      <c r="J11" s="151">
        <f t="shared" si="3"/>
        <v>1.5822503066673703</v>
      </c>
      <c r="K11" s="154">
        <v>0.16195908740410955</v>
      </c>
      <c r="L11" s="166">
        <f t="shared" si="4"/>
        <v>1.5822503066673703</v>
      </c>
      <c r="N11" s="128" t="s">
        <v>23</v>
      </c>
    </row>
    <row r="12" spans="2:16" x14ac:dyDescent="0.25">
      <c r="B12" s="113" t="s">
        <v>24</v>
      </c>
      <c r="C12" s="108">
        <f t="shared" si="1"/>
        <v>0</v>
      </c>
      <c r="D12" s="108">
        <f t="shared" si="5"/>
        <v>0</v>
      </c>
      <c r="E12" s="89">
        <f t="shared" si="0"/>
        <v>0</v>
      </c>
      <c r="F12" s="89">
        <f t="shared" si="2"/>
        <v>0</v>
      </c>
      <c r="G12" s="81"/>
      <c r="H12" s="124" t="s">
        <v>24</v>
      </c>
      <c r="I12" s="151">
        <v>0.14639835839424659</v>
      </c>
      <c r="J12" s="151">
        <f t="shared" si="3"/>
        <v>1.4302306290904589</v>
      </c>
      <c r="K12" s="154">
        <v>0.14639835839424659</v>
      </c>
      <c r="L12" s="166">
        <f t="shared" si="4"/>
        <v>1.4302306290904589</v>
      </c>
    </row>
    <row r="13" spans="2:16" x14ac:dyDescent="0.25">
      <c r="B13" s="113" t="s">
        <v>25</v>
      </c>
      <c r="C13" s="108">
        <f>C12</f>
        <v>0</v>
      </c>
      <c r="D13" s="108">
        <f t="shared" si="5"/>
        <v>0</v>
      </c>
      <c r="E13" s="89">
        <f t="shared" si="0"/>
        <v>0</v>
      </c>
      <c r="F13" s="89">
        <f t="shared" si="2"/>
        <v>0</v>
      </c>
      <c r="G13" s="81"/>
      <c r="H13" s="124" t="s">
        <v>25</v>
      </c>
      <c r="I13" s="153">
        <v>0.12325797271257533</v>
      </c>
      <c r="J13" s="151">
        <f t="shared" si="3"/>
        <v>1.2041619167503541</v>
      </c>
      <c r="K13" s="170">
        <v>0.14167583070410958</v>
      </c>
      <c r="L13" s="166">
        <f t="shared" si="4"/>
        <v>1.3840941571843151</v>
      </c>
    </row>
    <row r="14" spans="2:16" x14ac:dyDescent="0.25">
      <c r="B14" s="113" t="s">
        <v>26</v>
      </c>
      <c r="C14" s="108">
        <f t="shared" ref="C14:C19" si="6">C13</f>
        <v>0</v>
      </c>
      <c r="D14" s="108">
        <f t="shared" si="5"/>
        <v>0</v>
      </c>
      <c r="E14" s="89">
        <f t="shared" si="0"/>
        <v>0</v>
      </c>
      <c r="F14" s="89">
        <f t="shared" si="2"/>
        <v>0</v>
      </c>
      <c r="G14" s="81"/>
      <c r="H14" s="124" t="s">
        <v>26</v>
      </c>
      <c r="I14" s="153">
        <v>0.14639835839424659</v>
      </c>
      <c r="J14" s="151">
        <f t="shared" si="3"/>
        <v>1.4302306290904589</v>
      </c>
      <c r="K14" s="170">
        <v>0.14639835839424659</v>
      </c>
      <c r="L14" s="166">
        <f t="shared" si="4"/>
        <v>1.4302306290904589</v>
      </c>
      <c r="N14" s="95" t="s">
        <v>27</v>
      </c>
      <c r="O14" s="96"/>
      <c r="P14" s="97"/>
    </row>
    <row r="15" spans="2:16" x14ac:dyDescent="0.25">
      <c r="B15" s="113" t="s">
        <v>28</v>
      </c>
      <c r="C15" s="108">
        <f t="shared" si="6"/>
        <v>0</v>
      </c>
      <c r="D15" s="108">
        <f t="shared" si="5"/>
        <v>0</v>
      </c>
      <c r="E15" s="89">
        <f t="shared" si="0"/>
        <v>0</v>
      </c>
      <c r="F15" s="89">
        <f t="shared" si="2"/>
        <v>0</v>
      </c>
      <c r="G15" s="81"/>
      <c r="H15" s="124" t="s">
        <v>28</v>
      </c>
      <c r="I15" s="153">
        <v>0.14639835839424659</v>
      </c>
      <c r="J15" s="151">
        <f t="shared" si="3"/>
        <v>1.4302306290904589</v>
      </c>
      <c r="K15" s="170">
        <v>0.14639835839424659</v>
      </c>
      <c r="L15" s="166">
        <f t="shared" si="4"/>
        <v>1.4302306290904589</v>
      </c>
      <c r="N15" s="98" t="s">
        <v>29</v>
      </c>
      <c r="O15" s="99"/>
      <c r="P15" s="100"/>
    </row>
    <row r="16" spans="2:16" x14ac:dyDescent="0.25">
      <c r="B16" s="113" t="s">
        <v>30</v>
      </c>
      <c r="C16" s="108">
        <f t="shared" si="6"/>
        <v>0</v>
      </c>
      <c r="D16" s="108">
        <f t="shared" si="5"/>
        <v>0</v>
      </c>
      <c r="E16" s="89">
        <f t="shared" si="0"/>
        <v>0</v>
      </c>
      <c r="F16" s="89">
        <f t="shared" si="2"/>
        <v>0</v>
      </c>
      <c r="G16" s="81"/>
      <c r="H16" s="124" t="s">
        <v>30</v>
      </c>
      <c r="I16" s="153">
        <v>0.14167583070410958</v>
      </c>
      <c r="J16" s="151">
        <f t="shared" si="3"/>
        <v>1.3840941571843151</v>
      </c>
      <c r="K16" s="170">
        <v>0.14167583070410958</v>
      </c>
      <c r="L16" s="166">
        <f t="shared" si="4"/>
        <v>1.3840941571843151</v>
      </c>
      <c r="N16" s="101" t="s">
        <v>31</v>
      </c>
      <c r="O16" s="102"/>
      <c r="P16" s="103"/>
    </row>
    <row r="17" spans="2:16" x14ac:dyDescent="0.25">
      <c r="B17" s="113" t="s">
        <v>32</v>
      </c>
      <c r="C17" s="108">
        <f t="shared" si="6"/>
        <v>0</v>
      </c>
      <c r="D17" s="108">
        <f t="shared" si="5"/>
        <v>0</v>
      </c>
      <c r="E17" s="89">
        <f t="shared" si="0"/>
        <v>0</v>
      </c>
      <c r="F17" s="89">
        <f t="shared" si="2"/>
        <v>0</v>
      </c>
      <c r="G17" s="81"/>
      <c r="H17" s="124" t="s">
        <v>32</v>
      </c>
      <c r="I17" s="153">
        <v>0.16357983242685531</v>
      </c>
      <c r="J17" s="151">
        <f t="shared" si="3"/>
        <v>1.5980840851256948</v>
      </c>
      <c r="K17" s="170">
        <v>0.16357983242685531</v>
      </c>
      <c r="L17" s="166">
        <f t="shared" si="4"/>
        <v>1.5980840851256948</v>
      </c>
      <c r="N17" s="178" t="s">
        <v>33</v>
      </c>
      <c r="O17" s="179"/>
      <c r="P17" s="180"/>
    </row>
    <row r="18" spans="2:16" ht="15" customHeight="1" x14ac:dyDescent="0.25">
      <c r="B18" s="113" t="s">
        <v>34</v>
      </c>
      <c r="C18" s="108">
        <f t="shared" si="6"/>
        <v>0</v>
      </c>
      <c r="D18" s="108">
        <f t="shared" si="5"/>
        <v>0</v>
      </c>
      <c r="E18" s="89">
        <f t="shared" si="0"/>
        <v>0</v>
      </c>
      <c r="F18" s="89">
        <f t="shared" si="2"/>
        <v>0</v>
      </c>
      <c r="G18" s="81"/>
      <c r="H18" s="124" t="s">
        <v>34</v>
      </c>
      <c r="I18" s="153">
        <v>0.20716098563889221</v>
      </c>
      <c r="J18" s="151">
        <f t="shared" si="3"/>
        <v>2.0238477402555106</v>
      </c>
      <c r="K18" s="170">
        <v>0.20716098563889221</v>
      </c>
      <c r="L18" s="166">
        <f t="shared" si="4"/>
        <v>2.0238477402555106</v>
      </c>
    </row>
    <row r="19" spans="2:16" ht="15" customHeight="1" x14ac:dyDescent="0.25">
      <c r="B19" s="113" t="s">
        <v>35</v>
      </c>
      <c r="C19" s="108">
        <f t="shared" si="6"/>
        <v>0</v>
      </c>
      <c r="D19" s="108">
        <f t="shared" si="5"/>
        <v>0</v>
      </c>
      <c r="E19" s="89">
        <f t="shared" si="0"/>
        <v>0</v>
      </c>
      <c r="F19" s="89">
        <f t="shared" si="2"/>
        <v>0</v>
      </c>
      <c r="G19" s="81"/>
      <c r="H19" s="125" t="s">
        <v>35</v>
      </c>
      <c r="I19" s="171">
        <v>0.3414886964268552</v>
      </c>
      <c r="J19" s="172">
        <f t="shared" si="3"/>
        <v>3.336154848147916</v>
      </c>
      <c r="K19" s="173">
        <v>0.3414886964268552</v>
      </c>
      <c r="L19" s="174">
        <f t="shared" si="4"/>
        <v>3.336154848147916</v>
      </c>
    </row>
    <row r="20" spans="2:16" x14ac:dyDescent="0.25">
      <c r="B20" s="114"/>
      <c r="C20" s="84"/>
      <c r="D20" s="84" t="s">
        <v>36</v>
      </c>
      <c r="E20" s="90">
        <f>SUM(E8:E19)</f>
        <v>0</v>
      </c>
      <c r="F20" s="88">
        <f>SUM(F8:F19)</f>
        <v>0</v>
      </c>
      <c r="G20" s="80"/>
      <c r="I20" s="30"/>
    </row>
    <row r="21" spans="2:16" x14ac:dyDescent="0.25">
      <c r="C21" s="80"/>
      <c r="E21" s="56"/>
      <c r="F21" s="56"/>
      <c r="G21" s="80"/>
      <c r="H21" s="80"/>
      <c r="I21" s="80"/>
    </row>
    <row r="22" spans="2:16" x14ac:dyDescent="0.25">
      <c r="B22" s="2" t="s">
        <v>37</v>
      </c>
      <c r="C22" s="2"/>
      <c r="K22" s="30"/>
    </row>
    <row r="23" spans="2:16" x14ac:dyDescent="0.25">
      <c r="C23" s="2"/>
      <c r="K23" s="202"/>
      <c r="L23" s="30"/>
    </row>
    <row r="24" spans="2:16" x14ac:dyDescent="0.25">
      <c r="I24" s="169"/>
      <c r="J24" s="30"/>
      <c r="K24" s="202"/>
      <c r="L24" s="30"/>
    </row>
    <row r="25" spans="2:16" x14ac:dyDescent="0.25">
      <c r="J25" s="30"/>
      <c r="K25" s="202"/>
      <c r="L25" s="30"/>
    </row>
    <row r="26" spans="2:16" x14ac:dyDescent="0.25">
      <c r="J26" s="30"/>
      <c r="K26" s="202"/>
      <c r="L26" s="30"/>
    </row>
    <row r="27" spans="2:16" x14ac:dyDescent="0.25">
      <c r="J27" s="30"/>
      <c r="K27" s="202"/>
      <c r="L27" s="30"/>
    </row>
    <row r="28" spans="2:16" x14ac:dyDescent="0.25">
      <c r="J28" s="30"/>
      <c r="K28" s="202"/>
      <c r="L28" s="30"/>
    </row>
    <row r="29" spans="2:16" x14ac:dyDescent="0.25">
      <c r="J29" s="30"/>
      <c r="K29" s="202"/>
      <c r="L29" s="30"/>
    </row>
    <row r="30" spans="2:16" x14ac:dyDescent="0.25">
      <c r="J30" s="30"/>
      <c r="K30" s="202"/>
      <c r="L30" s="30"/>
    </row>
    <row r="31" spans="2:16" x14ac:dyDescent="0.25">
      <c r="J31" s="30"/>
      <c r="K31" s="202"/>
      <c r="L31" s="30"/>
    </row>
    <row r="32" spans="2:16" x14ac:dyDescent="0.25">
      <c r="G32" s="118"/>
      <c r="K32" s="202"/>
      <c r="L32" s="30"/>
    </row>
    <row r="33" spans="11:12" x14ac:dyDescent="0.25">
      <c r="K33" s="202"/>
      <c r="L33" s="30"/>
    </row>
    <row r="34" spans="11:12" x14ac:dyDescent="0.25">
      <c r="K34" s="202"/>
      <c r="L34" s="30"/>
    </row>
    <row r="35" spans="11:12" x14ac:dyDescent="0.25">
      <c r="L35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ignoredErrors>
    <ignoredError sqref="C9:D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2"/>
  <sheetViews>
    <sheetView workbookViewId="0"/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38</v>
      </c>
    </row>
    <row r="3" spans="2:9" ht="15.75" thickBot="1" x14ac:dyDescent="0.3">
      <c r="D3" s="21"/>
    </row>
    <row r="4" spans="2:9" ht="15.75" thickBot="1" x14ac:dyDescent="0.3">
      <c r="D4" s="21"/>
      <c r="I4" s="104" t="s">
        <v>15</v>
      </c>
    </row>
    <row r="5" spans="2:9" x14ac:dyDescent="0.25">
      <c r="B5" s="68"/>
      <c r="C5" s="190" t="s">
        <v>39</v>
      </c>
      <c r="D5" s="190"/>
      <c r="E5" s="190"/>
      <c r="F5" s="190"/>
      <c r="G5" s="69" t="s">
        <v>40</v>
      </c>
      <c r="I5" s="105" t="s">
        <v>17</v>
      </c>
    </row>
    <row r="6" spans="2:9" x14ac:dyDescent="0.25">
      <c r="B6" s="70" t="s">
        <v>41</v>
      </c>
      <c r="C6" s="130" t="s">
        <v>42</v>
      </c>
      <c r="D6" s="130" t="s">
        <v>43</v>
      </c>
      <c r="E6" s="130" t="s">
        <v>44</v>
      </c>
      <c r="F6" s="130" t="s">
        <v>45</v>
      </c>
      <c r="G6" s="71" t="s">
        <v>46</v>
      </c>
      <c r="I6" s="106" t="s">
        <v>19</v>
      </c>
    </row>
    <row r="7" spans="2:9" x14ac:dyDescent="0.25">
      <c r="B7" s="72" t="s">
        <v>16</v>
      </c>
      <c r="C7" s="109"/>
      <c r="D7" s="135"/>
      <c r="E7" s="138"/>
      <c r="F7" s="138"/>
      <c r="G7" s="156">
        <f>'Profile end users'!E231</f>
        <v>0</v>
      </c>
      <c r="I7" s="107" t="s">
        <v>21</v>
      </c>
    </row>
    <row r="8" spans="2:9" ht="15.75" thickBot="1" x14ac:dyDescent="0.3">
      <c r="B8" s="72" t="s">
        <v>18</v>
      </c>
      <c r="C8" s="109"/>
      <c r="D8" s="135"/>
      <c r="E8" s="138"/>
      <c r="F8" s="138"/>
      <c r="G8" s="156">
        <f>'Profile end users'!E232</f>
        <v>0</v>
      </c>
      <c r="I8" s="128" t="s">
        <v>23</v>
      </c>
    </row>
    <row r="9" spans="2:9" x14ac:dyDescent="0.25">
      <c r="B9" s="72" t="s">
        <v>20</v>
      </c>
      <c r="C9" s="109"/>
      <c r="D9" s="135"/>
      <c r="E9" s="138"/>
      <c r="F9" s="138"/>
      <c r="G9" s="156">
        <f>'Profile end users'!E233</f>
        <v>0</v>
      </c>
    </row>
    <row r="10" spans="2:9" x14ac:dyDescent="0.25">
      <c r="B10" s="72" t="s">
        <v>22</v>
      </c>
      <c r="C10" s="109"/>
      <c r="D10" s="135"/>
      <c r="E10" s="138"/>
      <c r="F10" s="138"/>
      <c r="G10" s="156">
        <f>'Profile end users'!E234</f>
        <v>0</v>
      </c>
    </row>
    <row r="11" spans="2:9" x14ac:dyDescent="0.25">
      <c r="B11" s="72" t="s">
        <v>24</v>
      </c>
      <c r="C11" s="109"/>
      <c r="D11" s="135"/>
      <c r="E11" s="138"/>
      <c r="F11" s="138"/>
      <c r="G11" s="156">
        <f>'Profile end users'!E235</f>
        <v>0</v>
      </c>
    </row>
    <row r="12" spans="2:9" x14ac:dyDescent="0.25">
      <c r="B12" s="72" t="s">
        <v>25</v>
      </c>
      <c r="C12" s="109"/>
      <c r="D12" s="135"/>
      <c r="E12" s="138"/>
      <c r="F12" s="138"/>
      <c r="G12" s="156">
        <f>'Profile end users'!E236</f>
        <v>0</v>
      </c>
    </row>
    <row r="13" spans="2:9" x14ac:dyDescent="0.25">
      <c r="B13" s="72" t="s">
        <v>26</v>
      </c>
      <c r="C13" s="109"/>
      <c r="D13" s="135"/>
      <c r="E13" s="138"/>
      <c r="F13" s="138"/>
      <c r="G13" s="156">
        <f>'Profile end users'!E237</f>
        <v>0</v>
      </c>
    </row>
    <row r="14" spans="2:9" x14ac:dyDescent="0.25">
      <c r="B14" s="72" t="s">
        <v>28</v>
      </c>
      <c r="C14" s="109"/>
      <c r="D14" s="135"/>
      <c r="E14" s="138"/>
      <c r="F14" s="138"/>
      <c r="G14" s="156">
        <f>'Profile end users'!E238</f>
        <v>0</v>
      </c>
    </row>
    <row r="15" spans="2:9" x14ac:dyDescent="0.25">
      <c r="B15" s="72" t="s">
        <v>30</v>
      </c>
      <c r="C15" s="109"/>
      <c r="D15" s="135"/>
      <c r="E15" s="138"/>
      <c r="F15" s="138"/>
      <c r="G15" s="156">
        <f>'Profile end users'!E239</f>
        <v>0</v>
      </c>
    </row>
    <row r="16" spans="2:9" x14ac:dyDescent="0.25">
      <c r="B16" s="72" t="s">
        <v>32</v>
      </c>
      <c r="C16" s="109"/>
      <c r="D16" s="135"/>
      <c r="E16" s="138"/>
      <c r="F16" s="138"/>
      <c r="G16" s="156">
        <f>'Profile end users'!E240</f>
        <v>0</v>
      </c>
    </row>
    <row r="17" spans="2:7" x14ac:dyDescent="0.25">
      <c r="B17" s="72" t="s">
        <v>34</v>
      </c>
      <c r="C17" s="109"/>
      <c r="D17" s="135"/>
      <c r="E17" s="138"/>
      <c r="F17" s="138"/>
      <c r="G17" s="156">
        <f>'Profile end users'!E241</f>
        <v>0</v>
      </c>
    </row>
    <row r="18" spans="2:7" x14ac:dyDescent="0.25">
      <c r="B18" s="72" t="s">
        <v>35</v>
      </c>
      <c r="C18" s="109"/>
      <c r="D18" s="135"/>
      <c r="E18" s="138"/>
      <c r="F18" s="138"/>
      <c r="G18" s="156">
        <f>'Profile end users'!E242</f>
        <v>0</v>
      </c>
    </row>
    <row r="19" spans="2:7" ht="15.75" thickBot="1" x14ac:dyDescent="0.3">
      <c r="B19" s="73"/>
      <c r="C19" s="74"/>
      <c r="D19" s="75"/>
      <c r="E19" s="75"/>
      <c r="F19" s="76" t="s">
        <v>47</v>
      </c>
      <c r="G19" s="77">
        <f>SUM(G7:G18)</f>
        <v>0</v>
      </c>
    </row>
    <row r="20" spans="2:7" x14ac:dyDescent="0.25">
      <c r="C20" s="22"/>
      <c r="F20" s="1"/>
      <c r="G20" s="41"/>
    </row>
    <row r="21" spans="2:7" x14ac:dyDescent="0.25">
      <c r="B21" s="2" t="s">
        <v>37</v>
      </c>
    </row>
    <row r="22" spans="2:7" x14ac:dyDescent="0.25">
      <c r="B22" s="2"/>
    </row>
  </sheetData>
  <mergeCells count="1">
    <mergeCell ref="C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80" workbookViewId="0">
      <selection activeCell="E212" sqref="E212"/>
    </sheetView>
  </sheetViews>
  <sheetFormatPr defaultColWidth="9.140625" defaultRowHeight="15" x14ac:dyDescent="0.25"/>
  <cols>
    <col min="1" max="1" width="28.5703125" customWidth="1"/>
    <col min="2" max="2" width="14.140625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6.42578125" bestFit="1" customWidth="1"/>
    <col min="9" max="9" width="31.42578125" bestFit="1" customWidth="1"/>
    <col min="13" max="13" width="16.42578125" bestFit="1" customWidth="1"/>
  </cols>
  <sheetData>
    <row r="1" spans="1:9" ht="21" x14ac:dyDescent="0.35">
      <c r="A1" s="12" t="s">
        <v>48</v>
      </c>
    </row>
    <row r="3" spans="1:9" ht="18.75" x14ac:dyDescent="0.3">
      <c r="A3" s="4" t="s">
        <v>49</v>
      </c>
    </row>
    <row r="4" spans="1:9" s="25" customFormat="1" ht="15.75" x14ac:dyDescent="0.25">
      <c r="A4" t="s">
        <v>50</v>
      </c>
      <c r="B4" t="s">
        <v>51</v>
      </c>
      <c r="C4"/>
      <c r="F4" s="5"/>
    </row>
    <row r="5" spans="1:9" s="25" customFormat="1" ht="15.75" x14ac:dyDescent="0.25">
      <c r="A5" t="s">
        <v>52</v>
      </c>
      <c r="B5" t="s">
        <v>53</v>
      </c>
      <c r="C5"/>
      <c r="F5" s="5"/>
    </row>
    <row r="6" spans="1:9" x14ac:dyDescent="0.25">
      <c r="A6" t="s">
        <v>54</v>
      </c>
      <c r="B6" t="s">
        <v>55</v>
      </c>
    </row>
    <row r="7" spans="1:9" x14ac:dyDescent="0.25">
      <c r="A7" t="s">
        <v>56</v>
      </c>
      <c r="B7" t="s">
        <v>57</v>
      </c>
      <c r="I7" s="5" t="s">
        <v>58</v>
      </c>
    </row>
    <row r="8" spans="1:9" x14ac:dyDescent="0.25">
      <c r="A8" t="s">
        <v>59</v>
      </c>
      <c r="B8" t="s">
        <v>60</v>
      </c>
    </row>
    <row r="9" spans="1:9" x14ac:dyDescent="0.25">
      <c r="B9" t="s">
        <v>61</v>
      </c>
    </row>
    <row r="10" spans="1:9" x14ac:dyDescent="0.25">
      <c r="A10" t="s">
        <v>62</v>
      </c>
      <c r="B10" t="s">
        <v>63</v>
      </c>
    </row>
    <row r="12" spans="1:9" ht="15.75" x14ac:dyDescent="0.25">
      <c r="A12" s="25"/>
      <c r="D12" s="15"/>
    </row>
    <row r="13" spans="1:9" ht="18.75" x14ac:dyDescent="0.3">
      <c r="A13" s="4" t="s">
        <v>50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51" x14ac:dyDescent="0.25">
      <c r="A15" s="34" t="s">
        <v>64</v>
      </c>
      <c r="B15" s="38" t="s">
        <v>65</v>
      </c>
    </row>
    <row r="16" spans="1:9" x14ac:dyDescent="0.25">
      <c r="A16" s="6" t="s">
        <v>66</v>
      </c>
      <c r="B16" s="137">
        <v>20264782</v>
      </c>
      <c r="D16" s="56"/>
    </row>
    <row r="17" spans="1:7" x14ac:dyDescent="0.25">
      <c r="D17" s="1"/>
    </row>
    <row r="18" spans="1:7" ht="15.75" x14ac:dyDescent="0.25">
      <c r="A18" s="25"/>
      <c r="D18" s="15"/>
    </row>
    <row r="19" spans="1:7" ht="19.5" thickBot="1" x14ac:dyDescent="0.35">
      <c r="A19" s="4" t="s">
        <v>52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26.25" thickBot="1" x14ac:dyDescent="0.3">
      <c r="A21" s="39" t="s">
        <v>41</v>
      </c>
      <c r="B21" s="131" t="s">
        <v>67</v>
      </c>
      <c r="D21" s="19"/>
      <c r="E21" s="17"/>
    </row>
    <row r="22" spans="1:7" x14ac:dyDescent="0.25">
      <c r="A22" s="18" t="s">
        <v>16</v>
      </c>
      <c r="B22" s="11">
        <v>1</v>
      </c>
      <c r="D22" s="19"/>
      <c r="E22" s="19"/>
    </row>
    <row r="23" spans="1:7" x14ac:dyDescent="0.25">
      <c r="A23" s="18" t="s">
        <v>18</v>
      </c>
      <c r="B23" s="11">
        <v>1</v>
      </c>
      <c r="D23" s="19"/>
      <c r="E23" s="19"/>
    </row>
    <row r="24" spans="1:7" x14ac:dyDescent="0.25">
      <c r="A24" s="18" t="s">
        <v>20</v>
      </c>
      <c r="B24" s="11">
        <v>0.8</v>
      </c>
      <c r="D24" s="19"/>
      <c r="E24" s="19"/>
    </row>
    <row r="25" spans="1:7" x14ac:dyDescent="0.25">
      <c r="A25" s="18" t="s">
        <v>22</v>
      </c>
      <c r="B25" s="11">
        <v>0.7</v>
      </c>
      <c r="D25" s="19"/>
      <c r="E25" s="19"/>
    </row>
    <row r="26" spans="1:7" x14ac:dyDescent="0.25">
      <c r="A26" s="18" t="s">
        <v>24</v>
      </c>
      <c r="B26" s="11">
        <v>0.63</v>
      </c>
      <c r="D26" s="19"/>
      <c r="E26" s="19"/>
    </row>
    <row r="27" spans="1:7" x14ac:dyDescent="0.25">
      <c r="A27" s="18" t="s">
        <v>25</v>
      </c>
      <c r="B27" s="11">
        <v>0.55000000000000004</v>
      </c>
      <c r="D27" s="19"/>
      <c r="E27" s="19"/>
    </row>
    <row r="28" spans="1:7" x14ac:dyDescent="0.25">
      <c r="A28" s="18" t="s">
        <v>26</v>
      </c>
      <c r="B28" s="11">
        <v>0.5</v>
      </c>
      <c r="D28" s="19"/>
      <c r="E28" s="19"/>
    </row>
    <row r="29" spans="1:7" x14ac:dyDescent="0.25">
      <c r="A29" s="18" t="s">
        <v>28</v>
      </c>
      <c r="B29" s="11">
        <v>0.5</v>
      </c>
      <c r="D29" s="19"/>
      <c r="E29" s="19"/>
    </row>
    <row r="30" spans="1:7" x14ac:dyDescent="0.25">
      <c r="A30" s="18" t="s">
        <v>30</v>
      </c>
      <c r="B30" s="11">
        <v>0.56999999999999995</v>
      </c>
      <c r="D30" s="19"/>
      <c r="E30" s="19"/>
    </row>
    <row r="31" spans="1:7" x14ac:dyDescent="0.25">
      <c r="A31" s="18" t="s">
        <v>32</v>
      </c>
      <c r="B31" s="11">
        <v>0.68</v>
      </c>
      <c r="D31" s="19"/>
      <c r="E31" s="19"/>
    </row>
    <row r="32" spans="1:7" x14ac:dyDescent="0.25">
      <c r="A32" s="18" t="s">
        <v>34</v>
      </c>
      <c r="B32" s="11">
        <v>0.8</v>
      </c>
      <c r="D32" s="19"/>
      <c r="E32" s="19"/>
    </row>
    <row r="33" spans="1:7" x14ac:dyDescent="0.25">
      <c r="A33" s="18" t="s">
        <v>35</v>
      </c>
      <c r="B33" s="11">
        <v>1</v>
      </c>
      <c r="E33" s="19"/>
    </row>
    <row r="35" spans="1:7" ht="15.75" x14ac:dyDescent="0.25">
      <c r="A35" s="25"/>
      <c r="D35" s="15"/>
    </row>
    <row r="36" spans="1:7" ht="19.5" thickBot="1" x14ac:dyDescent="0.35">
      <c r="A36" s="4" t="s">
        <v>54</v>
      </c>
      <c r="B36" s="4" t="str">
        <f>B6</f>
        <v>GTS calculates the capacity profile for the whole telemetry end user market</v>
      </c>
      <c r="G36" s="5"/>
    </row>
    <row r="37" spans="1:7" ht="15.75" thickBot="1" x14ac:dyDescent="0.3">
      <c r="C37" s="16"/>
    </row>
    <row r="38" spans="1:7" ht="15.75" thickBot="1" x14ac:dyDescent="0.3">
      <c r="A38" s="39" t="s">
        <v>41</v>
      </c>
      <c r="B38" s="34" t="s">
        <v>68</v>
      </c>
      <c r="C38" s="19"/>
      <c r="D38" s="17"/>
    </row>
    <row r="39" spans="1:7" x14ac:dyDescent="0.25">
      <c r="A39" s="18" t="s">
        <v>16</v>
      </c>
      <c r="B39" s="137">
        <f t="shared" ref="B39:B50" si="0">B22*$B$16</f>
        <v>20264782</v>
      </c>
      <c r="C39" s="19"/>
      <c r="D39" s="19"/>
    </row>
    <row r="40" spans="1:7" x14ac:dyDescent="0.25">
      <c r="A40" s="18" t="s">
        <v>18</v>
      </c>
      <c r="B40" s="137">
        <f t="shared" si="0"/>
        <v>20264782</v>
      </c>
      <c r="C40" s="19"/>
      <c r="D40" s="19"/>
    </row>
    <row r="41" spans="1:7" x14ac:dyDescent="0.25">
      <c r="A41" s="18" t="s">
        <v>20</v>
      </c>
      <c r="B41" s="137">
        <f t="shared" si="0"/>
        <v>16211825.600000001</v>
      </c>
      <c r="C41" s="19"/>
      <c r="D41" s="19"/>
    </row>
    <row r="42" spans="1:7" x14ac:dyDescent="0.25">
      <c r="A42" s="18" t="s">
        <v>22</v>
      </c>
      <c r="B42" s="137">
        <f t="shared" si="0"/>
        <v>14185347.399999999</v>
      </c>
      <c r="C42" s="19"/>
      <c r="D42" s="19"/>
    </row>
    <row r="43" spans="1:7" x14ac:dyDescent="0.25">
      <c r="A43" s="18" t="s">
        <v>24</v>
      </c>
      <c r="B43" s="137">
        <f>B26*$B$16</f>
        <v>12766812.66</v>
      </c>
      <c r="C43" s="19"/>
      <c r="D43" s="19"/>
    </row>
    <row r="44" spans="1:7" x14ac:dyDescent="0.25">
      <c r="A44" s="18" t="s">
        <v>25</v>
      </c>
      <c r="B44" s="137">
        <f t="shared" si="0"/>
        <v>11145630.100000001</v>
      </c>
      <c r="C44" s="19"/>
      <c r="D44" s="19"/>
    </row>
    <row r="45" spans="1:7" x14ac:dyDescent="0.25">
      <c r="A45" s="18" t="s">
        <v>26</v>
      </c>
      <c r="B45" s="137">
        <f t="shared" si="0"/>
        <v>10132391</v>
      </c>
      <c r="C45" s="19"/>
      <c r="D45" s="19"/>
    </row>
    <row r="46" spans="1:7" x14ac:dyDescent="0.25">
      <c r="A46" s="18" t="s">
        <v>28</v>
      </c>
      <c r="B46" s="137">
        <f t="shared" si="0"/>
        <v>10132391</v>
      </c>
      <c r="C46" s="19"/>
      <c r="D46" s="19"/>
    </row>
    <row r="47" spans="1:7" x14ac:dyDescent="0.25">
      <c r="A47" s="18" t="s">
        <v>30</v>
      </c>
      <c r="B47" s="137">
        <f t="shared" si="0"/>
        <v>11550925.739999998</v>
      </c>
      <c r="C47" s="19"/>
      <c r="D47" s="19"/>
    </row>
    <row r="48" spans="1:7" x14ac:dyDescent="0.25">
      <c r="A48" s="18" t="s">
        <v>32</v>
      </c>
      <c r="B48" s="137">
        <f t="shared" si="0"/>
        <v>13780051.760000002</v>
      </c>
      <c r="C48" s="19"/>
      <c r="D48" s="19"/>
    </row>
    <row r="49" spans="1:7" x14ac:dyDescent="0.25">
      <c r="A49" s="18" t="s">
        <v>34</v>
      </c>
      <c r="B49" s="137">
        <f t="shared" si="0"/>
        <v>16211825.600000001</v>
      </c>
      <c r="C49" s="19"/>
      <c r="D49" s="19"/>
    </row>
    <row r="50" spans="1:7" x14ac:dyDescent="0.25">
      <c r="A50" s="18" t="s">
        <v>35</v>
      </c>
      <c r="B50" s="137">
        <f t="shared" si="0"/>
        <v>20264782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56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0" t="s">
        <v>41</v>
      </c>
      <c r="B55" s="34" t="s">
        <v>69</v>
      </c>
      <c r="C55" s="58" t="s">
        <v>70</v>
      </c>
      <c r="D55" s="58" t="s">
        <v>71</v>
      </c>
      <c r="E55" s="58" t="s">
        <v>72</v>
      </c>
      <c r="F55" s="59" t="s">
        <v>73</v>
      </c>
    </row>
    <row r="56" spans="1:7" x14ac:dyDescent="0.25">
      <c r="A56" s="34"/>
      <c r="B56" s="42" t="s">
        <v>1</v>
      </c>
      <c r="C56" s="42" t="s">
        <v>1</v>
      </c>
      <c r="D56" s="42" t="s">
        <v>1</v>
      </c>
      <c r="E56" s="42" t="s">
        <v>1</v>
      </c>
      <c r="F56" s="42" t="s">
        <v>1</v>
      </c>
    </row>
    <row r="57" spans="1:7" x14ac:dyDescent="0.25">
      <c r="A57" s="18" t="s">
        <v>16</v>
      </c>
      <c r="B57" s="137">
        <f t="shared" ref="B57:B68" si="1">B39</f>
        <v>20264782</v>
      </c>
      <c r="C57" s="137">
        <v>12766812.66</v>
      </c>
      <c r="D57" s="137">
        <v>3445012.9400000013</v>
      </c>
      <c r="E57" s="137">
        <v>4052956.3999999985</v>
      </c>
      <c r="F57" s="137">
        <f>C57+D57+E57</f>
        <v>20264782</v>
      </c>
    </row>
    <row r="58" spans="1:7" x14ac:dyDescent="0.25">
      <c r="A58" s="18" t="s">
        <v>18</v>
      </c>
      <c r="B58" s="137">
        <f t="shared" si="1"/>
        <v>20264782</v>
      </c>
      <c r="C58" s="137">
        <v>12766812.66</v>
      </c>
      <c r="D58" s="137">
        <v>3445012.9400000013</v>
      </c>
      <c r="E58" s="137">
        <v>4052956.3999999985</v>
      </c>
      <c r="F58" s="137">
        <f t="shared" ref="F58:F68" si="2">C58+D58+E58</f>
        <v>20264782</v>
      </c>
    </row>
    <row r="59" spans="1:7" x14ac:dyDescent="0.25">
      <c r="A59" s="18" t="s">
        <v>20</v>
      </c>
      <c r="B59" s="137">
        <f t="shared" si="1"/>
        <v>16211825.600000001</v>
      </c>
      <c r="C59" s="137">
        <v>12766812.66</v>
      </c>
      <c r="D59" s="137">
        <v>3445012.9400000013</v>
      </c>
      <c r="E59" s="137">
        <v>0</v>
      </c>
      <c r="F59" s="137">
        <f t="shared" si="2"/>
        <v>16211825.600000001</v>
      </c>
    </row>
    <row r="60" spans="1:7" x14ac:dyDescent="0.25">
      <c r="A60" s="18" t="s">
        <v>22</v>
      </c>
      <c r="B60" s="137">
        <f t="shared" si="1"/>
        <v>14185347.399999999</v>
      </c>
      <c r="C60" s="137">
        <v>12766812.66</v>
      </c>
      <c r="D60" s="137">
        <v>0</v>
      </c>
      <c r="E60" s="137">
        <v>1418534.7399999984</v>
      </c>
      <c r="F60" s="137">
        <f t="shared" si="2"/>
        <v>14185347.399999999</v>
      </c>
    </row>
    <row r="61" spans="1:7" x14ac:dyDescent="0.25">
      <c r="A61" s="18" t="s">
        <v>24</v>
      </c>
      <c r="B61" s="137">
        <f t="shared" si="1"/>
        <v>12766812.66</v>
      </c>
      <c r="C61" s="137">
        <v>12766812.66</v>
      </c>
      <c r="D61" s="137">
        <v>0</v>
      </c>
      <c r="E61" s="137">
        <v>0</v>
      </c>
      <c r="F61" s="137">
        <f t="shared" si="2"/>
        <v>12766812.66</v>
      </c>
    </row>
    <row r="62" spans="1:7" x14ac:dyDescent="0.25">
      <c r="A62" s="18" t="s">
        <v>25</v>
      </c>
      <c r="B62" s="137">
        <f t="shared" si="1"/>
        <v>11145630.100000001</v>
      </c>
      <c r="C62" s="137">
        <v>12766812.66</v>
      </c>
      <c r="D62" s="137">
        <v>0</v>
      </c>
      <c r="E62" s="137">
        <v>0</v>
      </c>
      <c r="F62" s="137">
        <f t="shared" si="2"/>
        <v>12766812.66</v>
      </c>
    </row>
    <row r="63" spans="1:7" x14ac:dyDescent="0.25">
      <c r="A63" s="18" t="s">
        <v>26</v>
      </c>
      <c r="B63" s="137">
        <f t="shared" si="1"/>
        <v>10132391</v>
      </c>
      <c r="C63" s="137">
        <v>12766812.66</v>
      </c>
      <c r="D63" s="137">
        <v>0</v>
      </c>
      <c r="E63" s="137">
        <v>0</v>
      </c>
      <c r="F63" s="137">
        <f t="shared" si="2"/>
        <v>12766812.66</v>
      </c>
    </row>
    <row r="64" spans="1:7" x14ac:dyDescent="0.25">
      <c r="A64" s="18" t="s">
        <v>28</v>
      </c>
      <c r="B64" s="137">
        <f t="shared" si="1"/>
        <v>10132391</v>
      </c>
      <c r="C64" s="137">
        <v>12766812.66</v>
      </c>
      <c r="D64" s="137">
        <v>0</v>
      </c>
      <c r="E64" s="137">
        <v>0</v>
      </c>
      <c r="F64" s="137">
        <f t="shared" si="2"/>
        <v>12766812.66</v>
      </c>
    </row>
    <row r="65" spans="1:8" x14ac:dyDescent="0.25">
      <c r="A65" s="18" t="s">
        <v>30</v>
      </c>
      <c r="B65" s="137">
        <f t="shared" si="1"/>
        <v>11550925.739999998</v>
      </c>
      <c r="C65" s="137">
        <v>12766812.66</v>
      </c>
      <c r="D65" s="137">
        <v>0</v>
      </c>
      <c r="E65" s="137">
        <v>0</v>
      </c>
      <c r="F65" s="137">
        <f t="shared" si="2"/>
        <v>12766812.66</v>
      </c>
    </row>
    <row r="66" spans="1:8" x14ac:dyDescent="0.25">
      <c r="A66" s="18" t="s">
        <v>32</v>
      </c>
      <c r="B66" s="137">
        <f t="shared" si="1"/>
        <v>13780051.760000002</v>
      </c>
      <c r="C66" s="137">
        <v>12766812.66</v>
      </c>
      <c r="D66" s="137">
        <v>1013239.1000000015</v>
      </c>
      <c r="E66" s="137">
        <v>0</v>
      </c>
      <c r="F66" s="137">
        <f t="shared" si="2"/>
        <v>13780051.760000002</v>
      </c>
    </row>
    <row r="67" spans="1:8" x14ac:dyDescent="0.25">
      <c r="A67" s="18" t="s">
        <v>34</v>
      </c>
      <c r="B67" s="137">
        <f t="shared" si="1"/>
        <v>16211825.600000001</v>
      </c>
      <c r="C67" s="137">
        <v>12766812.66</v>
      </c>
      <c r="D67" s="137">
        <v>1013239.1000000015</v>
      </c>
      <c r="E67" s="137">
        <v>2431773.84</v>
      </c>
      <c r="F67" s="137">
        <f t="shared" si="2"/>
        <v>16211825.600000001</v>
      </c>
    </row>
    <row r="68" spans="1:8" x14ac:dyDescent="0.25">
      <c r="A68" s="18" t="s">
        <v>35</v>
      </c>
      <c r="B68" s="137">
        <f t="shared" si="1"/>
        <v>20264782</v>
      </c>
      <c r="C68" s="137">
        <v>12766812.66</v>
      </c>
      <c r="D68" s="137">
        <v>1013239.1000000015</v>
      </c>
      <c r="E68" s="137">
        <v>6484730.2399999984</v>
      </c>
      <c r="F68" s="137">
        <f t="shared" si="2"/>
        <v>20264782</v>
      </c>
    </row>
    <row r="70" spans="1:8" ht="15.75" x14ac:dyDescent="0.25">
      <c r="A70" s="25"/>
      <c r="D70" s="15"/>
    </row>
    <row r="71" spans="1:8" ht="19.5" thickBot="1" x14ac:dyDescent="0.35">
      <c r="A71" s="4" t="s">
        <v>59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8" ht="19.5" thickBot="1" x14ac:dyDescent="0.35">
      <c r="B72" s="4" t="str">
        <f>B9</f>
        <v>The result is expressed in the Split factors and Booking factor</v>
      </c>
      <c r="D72" s="16"/>
    </row>
    <row r="74" spans="1:8" x14ac:dyDescent="0.25">
      <c r="A74" s="40" t="s">
        <v>41</v>
      </c>
      <c r="B74" s="34"/>
      <c r="C74" s="191" t="s">
        <v>74</v>
      </c>
      <c r="D74" s="192"/>
      <c r="E74" s="192"/>
      <c r="F74" s="57"/>
      <c r="G74" s="6"/>
      <c r="H74" s="43" t="s">
        <v>75</v>
      </c>
    </row>
    <row r="75" spans="1:8" x14ac:dyDescent="0.25">
      <c r="A75" s="34"/>
      <c r="B75" s="34"/>
      <c r="C75" s="37" t="s">
        <v>76</v>
      </c>
      <c r="D75" s="37" t="s">
        <v>77</v>
      </c>
      <c r="E75" s="37" t="s">
        <v>41</v>
      </c>
      <c r="F75" s="42" t="s">
        <v>36</v>
      </c>
      <c r="G75" s="6"/>
      <c r="H75" s="6"/>
    </row>
    <row r="76" spans="1:8" x14ac:dyDescent="0.25">
      <c r="A76" s="18" t="s">
        <v>16</v>
      </c>
      <c r="B76" s="6"/>
      <c r="C76" s="86">
        <f>C57/F57</f>
        <v>0.63</v>
      </c>
      <c r="D76" s="86">
        <f t="shared" ref="D76:D87" si="3">D57/F57</f>
        <v>0.17000000000000007</v>
      </c>
      <c r="E76" s="86">
        <f t="shared" ref="E76:E87" si="4">E57/F57</f>
        <v>0.19999999999999993</v>
      </c>
      <c r="F76" s="86">
        <f>SUM(C76:E76)</f>
        <v>1</v>
      </c>
      <c r="G76" s="6"/>
      <c r="H76" s="87">
        <f t="shared" ref="H76:H87" si="5">F57/B57</f>
        <v>1</v>
      </c>
    </row>
    <row r="77" spans="1:8" x14ac:dyDescent="0.25">
      <c r="A77" s="18" t="s">
        <v>18</v>
      </c>
      <c r="B77" s="6"/>
      <c r="C77" s="86">
        <f t="shared" ref="C77:C87" si="6">C58/F58</f>
        <v>0.63</v>
      </c>
      <c r="D77" s="86">
        <f t="shared" si="3"/>
        <v>0.17000000000000007</v>
      </c>
      <c r="E77" s="86">
        <f t="shared" si="4"/>
        <v>0.19999999999999993</v>
      </c>
      <c r="F77" s="86">
        <f t="shared" ref="F77:F87" si="7">SUM(C77:E77)</f>
        <v>1</v>
      </c>
      <c r="G77" s="6"/>
      <c r="H77" s="87">
        <f t="shared" si="5"/>
        <v>1</v>
      </c>
    </row>
    <row r="78" spans="1:8" x14ac:dyDescent="0.25">
      <c r="A78" s="18" t="s">
        <v>20</v>
      </c>
      <c r="B78" s="6"/>
      <c r="C78" s="86">
        <f t="shared" si="6"/>
        <v>0.78749999999999998</v>
      </c>
      <c r="D78" s="86">
        <f t="shared" si="3"/>
        <v>0.21250000000000005</v>
      </c>
      <c r="E78" s="86">
        <f t="shared" si="4"/>
        <v>0</v>
      </c>
      <c r="F78" s="86">
        <f t="shared" si="7"/>
        <v>1</v>
      </c>
      <c r="G78" s="6"/>
      <c r="H78" s="87">
        <f t="shared" si="5"/>
        <v>1</v>
      </c>
    </row>
    <row r="79" spans="1:8" x14ac:dyDescent="0.25">
      <c r="A79" s="18" t="s">
        <v>22</v>
      </c>
      <c r="B79" s="6"/>
      <c r="C79" s="86">
        <f t="shared" si="6"/>
        <v>0.90000000000000013</v>
      </c>
      <c r="D79" s="86">
        <f t="shared" si="3"/>
        <v>0</v>
      </c>
      <c r="E79" s="86">
        <f t="shared" si="4"/>
        <v>9.9999999999999895E-2</v>
      </c>
      <c r="F79" s="86">
        <f t="shared" si="7"/>
        <v>1</v>
      </c>
      <c r="G79" s="6"/>
      <c r="H79" s="87">
        <f t="shared" si="5"/>
        <v>1</v>
      </c>
    </row>
    <row r="80" spans="1:8" x14ac:dyDescent="0.25">
      <c r="A80" s="18" t="s">
        <v>24</v>
      </c>
      <c r="B80" s="6"/>
      <c r="C80" s="86">
        <f t="shared" si="6"/>
        <v>1</v>
      </c>
      <c r="D80" s="86">
        <f t="shared" si="3"/>
        <v>0</v>
      </c>
      <c r="E80" s="86">
        <f t="shared" si="4"/>
        <v>0</v>
      </c>
      <c r="F80" s="86">
        <f t="shared" si="7"/>
        <v>1</v>
      </c>
      <c r="G80" s="6"/>
      <c r="H80" s="87">
        <f t="shared" si="5"/>
        <v>1</v>
      </c>
    </row>
    <row r="81" spans="1:8" x14ac:dyDescent="0.25">
      <c r="A81" s="18" t="s">
        <v>25</v>
      </c>
      <c r="B81" s="6"/>
      <c r="C81" s="86">
        <f t="shared" si="6"/>
        <v>1</v>
      </c>
      <c r="D81" s="86">
        <f t="shared" si="3"/>
        <v>0</v>
      </c>
      <c r="E81" s="86">
        <f t="shared" si="4"/>
        <v>0</v>
      </c>
      <c r="F81" s="86">
        <f t="shared" si="7"/>
        <v>1</v>
      </c>
      <c r="G81" s="6"/>
      <c r="H81" s="87">
        <f t="shared" si="5"/>
        <v>1.1454545454545453</v>
      </c>
    </row>
    <row r="82" spans="1:8" x14ac:dyDescent="0.25">
      <c r="A82" s="18" t="s">
        <v>26</v>
      </c>
      <c r="B82" s="6"/>
      <c r="C82" s="86">
        <f t="shared" si="6"/>
        <v>1</v>
      </c>
      <c r="D82" s="86">
        <f t="shared" si="3"/>
        <v>0</v>
      </c>
      <c r="E82" s="86">
        <f t="shared" si="4"/>
        <v>0</v>
      </c>
      <c r="F82" s="86">
        <f t="shared" si="7"/>
        <v>1</v>
      </c>
      <c r="G82" s="6"/>
      <c r="H82" s="87">
        <f t="shared" si="5"/>
        <v>1.26</v>
      </c>
    </row>
    <row r="83" spans="1:8" x14ac:dyDescent="0.25">
      <c r="A83" s="18" t="s">
        <v>28</v>
      </c>
      <c r="B83" s="6"/>
      <c r="C83" s="86">
        <f t="shared" si="6"/>
        <v>1</v>
      </c>
      <c r="D83" s="86">
        <f t="shared" si="3"/>
        <v>0</v>
      </c>
      <c r="E83" s="86">
        <f t="shared" si="4"/>
        <v>0</v>
      </c>
      <c r="F83" s="86">
        <f t="shared" si="7"/>
        <v>1</v>
      </c>
      <c r="G83" s="6"/>
      <c r="H83" s="87">
        <f t="shared" si="5"/>
        <v>1.26</v>
      </c>
    </row>
    <row r="84" spans="1:8" x14ac:dyDescent="0.25">
      <c r="A84" s="18" t="s">
        <v>30</v>
      </c>
      <c r="B84" s="6"/>
      <c r="C84" s="86">
        <f t="shared" si="6"/>
        <v>1</v>
      </c>
      <c r="D84" s="86">
        <f t="shared" si="3"/>
        <v>0</v>
      </c>
      <c r="E84" s="86">
        <f t="shared" si="4"/>
        <v>0</v>
      </c>
      <c r="F84" s="86">
        <f t="shared" si="7"/>
        <v>1</v>
      </c>
      <c r="G84" s="6"/>
      <c r="H84" s="87">
        <f t="shared" si="5"/>
        <v>1.1052631578947369</v>
      </c>
    </row>
    <row r="85" spans="1:8" x14ac:dyDescent="0.25">
      <c r="A85" s="18" t="s">
        <v>32</v>
      </c>
      <c r="B85" s="6"/>
      <c r="C85" s="86">
        <f t="shared" si="6"/>
        <v>0.92647058823529405</v>
      </c>
      <c r="D85" s="86">
        <f t="shared" si="3"/>
        <v>7.3529411764705982E-2</v>
      </c>
      <c r="E85" s="86">
        <f t="shared" si="4"/>
        <v>0</v>
      </c>
      <c r="F85" s="86">
        <f t="shared" si="7"/>
        <v>1</v>
      </c>
      <c r="G85" s="6"/>
      <c r="H85" s="87">
        <f t="shared" si="5"/>
        <v>1</v>
      </c>
    </row>
    <row r="86" spans="1:8" x14ac:dyDescent="0.25">
      <c r="A86" s="18" t="s">
        <v>34</v>
      </c>
      <c r="B86" s="6"/>
      <c r="C86" s="86">
        <f t="shared" si="6"/>
        <v>0.78749999999999998</v>
      </c>
      <c r="D86" s="86">
        <f t="shared" si="3"/>
        <v>6.2500000000000083E-2</v>
      </c>
      <c r="E86" s="86">
        <f t="shared" si="4"/>
        <v>0.14999999999999997</v>
      </c>
      <c r="F86" s="86">
        <f t="shared" si="7"/>
        <v>1</v>
      </c>
      <c r="G86" s="6"/>
      <c r="H86" s="87">
        <f t="shared" si="5"/>
        <v>1</v>
      </c>
    </row>
    <row r="87" spans="1:8" x14ac:dyDescent="0.25">
      <c r="A87" s="18" t="s">
        <v>35</v>
      </c>
      <c r="B87" s="6"/>
      <c r="C87" s="86">
        <f t="shared" si="6"/>
        <v>0.63</v>
      </c>
      <c r="D87" s="86">
        <f t="shared" si="3"/>
        <v>5.0000000000000072E-2</v>
      </c>
      <c r="E87" s="86">
        <f t="shared" si="4"/>
        <v>0.3199999999999999</v>
      </c>
      <c r="F87" s="86">
        <f t="shared" si="7"/>
        <v>1</v>
      </c>
      <c r="G87" s="6"/>
      <c r="H87" s="87">
        <f t="shared" si="5"/>
        <v>1</v>
      </c>
    </row>
    <row r="88" spans="1:8" x14ac:dyDescent="0.25">
      <c r="C88" s="50" t="s">
        <v>78</v>
      </c>
    </row>
    <row r="90" spans="1:8" ht="18.75" x14ac:dyDescent="0.3">
      <c r="A90" s="4" t="s">
        <v>62</v>
      </c>
      <c r="B90" s="4" t="str">
        <f>B10</f>
        <v>GTS calculates the plan capacity for telemetry end users</v>
      </c>
    </row>
    <row r="92" spans="1:8" ht="17.25" x14ac:dyDescent="0.25">
      <c r="C92" s="6" t="s">
        <v>79</v>
      </c>
      <c r="D92" s="47" t="s">
        <v>1</v>
      </c>
    </row>
    <row r="93" spans="1:8" x14ac:dyDescent="0.25">
      <c r="A93" s="48" t="s">
        <v>80</v>
      </c>
      <c r="B93" s="6"/>
      <c r="C93" s="49">
        <v>2050000</v>
      </c>
      <c r="D93" s="49">
        <f>C93*35.17/3.6</f>
        <v>20027361.111111112</v>
      </c>
    </row>
    <row r="96" spans="1:8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81</v>
      </c>
    </row>
    <row r="100" spans="1:9" s="25" customFormat="1" ht="15.75" x14ac:dyDescent="0.25">
      <c r="A100" t="s">
        <v>50</v>
      </c>
      <c r="B100" t="s">
        <v>82</v>
      </c>
      <c r="F100" s="5"/>
    </row>
    <row r="101" spans="1:9" s="25" customFormat="1" ht="15.75" x14ac:dyDescent="0.25">
      <c r="A101" t="s">
        <v>52</v>
      </c>
      <c r="B101" t="s">
        <v>83</v>
      </c>
      <c r="F101" s="5"/>
    </row>
    <row r="102" spans="1:9" s="25" customFormat="1" ht="15.75" x14ac:dyDescent="0.25">
      <c r="A102" t="s">
        <v>54</v>
      </c>
      <c r="B102" t="s">
        <v>84</v>
      </c>
      <c r="F102" s="5"/>
    </row>
    <row r="103" spans="1:9" x14ac:dyDescent="0.25">
      <c r="A103" t="s">
        <v>56</v>
      </c>
      <c r="B103" t="s">
        <v>85</v>
      </c>
    </row>
    <row r="104" spans="1:9" x14ac:dyDescent="0.25">
      <c r="A104" t="s">
        <v>59</v>
      </c>
      <c r="B104" t="s">
        <v>86</v>
      </c>
      <c r="I104" s="5"/>
    </row>
    <row r="105" spans="1:9" x14ac:dyDescent="0.25">
      <c r="B105" t="s">
        <v>87</v>
      </c>
      <c r="I105" s="5"/>
    </row>
    <row r="106" spans="1:9" x14ac:dyDescent="0.25">
      <c r="A106" t="s">
        <v>62</v>
      </c>
      <c r="B106" t="s">
        <v>88</v>
      </c>
    </row>
    <row r="108" spans="1:9" ht="15.75" x14ac:dyDescent="0.25">
      <c r="A108" s="25"/>
    </row>
    <row r="109" spans="1:9" ht="19.5" thickBot="1" x14ac:dyDescent="0.35">
      <c r="A109" s="4" t="s">
        <v>50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39" t="s">
        <v>41</v>
      </c>
      <c r="B111" s="34" t="s">
        <v>68</v>
      </c>
      <c r="C111" s="19"/>
      <c r="D111" s="31" t="s">
        <v>89</v>
      </c>
    </row>
    <row r="112" spans="1:9" x14ac:dyDescent="0.25">
      <c r="A112" s="18" t="s">
        <v>16</v>
      </c>
      <c r="B112" s="158">
        <v>20657356</v>
      </c>
      <c r="C112" s="19"/>
      <c r="D112" s="67" t="s">
        <v>90</v>
      </c>
    </row>
    <row r="113" spans="1:7" x14ac:dyDescent="0.25">
      <c r="A113" s="18" t="s">
        <v>18</v>
      </c>
      <c r="B113" s="158">
        <v>20670772</v>
      </c>
      <c r="C113" s="19"/>
      <c r="D113" s="160" t="s">
        <v>91</v>
      </c>
    </row>
    <row r="114" spans="1:7" x14ac:dyDescent="0.25">
      <c r="A114" s="18" t="s">
        <v>20</v>
      </c>
      <c r="B114" s="158">
        <v>20104516</v>
      </c>
      <c r="C114" s="19"/>
      <c r="D114" s="19"/>
    </row>
    <row r="115" spans="1:7" x14ac:dyDescent="0.25">
      <c r="A115" s="18" t="s">
        <v>22</v>
      </c>
      <c r="B115" s="158">
        <v>20109548</v>
      </c>
      <c r="C115" s="19"/>
      <c r="D115" s="19"/>
    </row>
    <row r="116" spans="1:7" x14ac:dyDescent="0.25">
      <c r="A116" s="18" t="s">
        <v>24</v>
      </c>
      <c r="B116" s="158">
        <v>20096723</v>
      </c>
      <c r="C116" s="19"/>
      <c r="D116" s="19"/>
    </row>
    <row r="117" spans="1:7" x14ac:dyDescent="0.25">
      <c r="A117" s="18" t="s">
        <v>25</v>
      </c>
      <c r="B117" s="158">
        <v>20082593</v>
      </c>
      <c r="C117" s="19"/>
      <c r="D117" s="19"/>
    </row>
    <row r="118" spans="1:7" x14ac:dyDescent="0.25">
      <c r="A118" s="18" t="s">
        <v>26</v>
      </c>
      <c r="B118" s="158">
        <v>20063648</v>
      </c>
      <c r="C118" s="19"/>
      <c r="D118" s="19"/>
    </row>
    <row r="119" spans="1:7" x14ac:dyDescent="0.25">
      <c r="A119" s="18" t="s">
        <v>28</v>
      </c>
      <c r="B119" s="158">
        <v>20059871</v>
      </c>
      <c r="C119" s="19"/>
      <c r="D119" s="19"/>
    </row>
    <row r="120" spans="1:7" x14ac:dyDescent="0.25">
      <c r="A120" s="18" t="s">
        <v>30</v>
      </c>
      <c r="B120" s="158">
        <v>20055196</v>
      </c>
      <c r="C120" s="19"/>
      <c r="D120" s="19"/>
    </row>
    <row r="121" spans="1:7" x14ac:dyDescent="0.25">
      <c r="A121" s="18" t="s">
        <v>32</v>
      </c>
      <c r="B121" s="158">
        <v>20056201</v>
      </c>
      <c r="C121" s="19"/>
      <c r="D121" s="19"/>
    </row>
    <row r="122" spans="1:7" x14ac:dyDescent="0.25">
      <c r="A122" s="18" t="s">
        <v>34</v>
      </c>
      <c r="B122" s="158">
        <v>20048514</v>
      </c>
      <c r="C122" s="19"/>
      <c r="D122" s="19"/>
    </row>
    <row r="123" spans="1:7" x14ac:dyDescent="0.25">
      <c r="A123" s="18" t="s">
        <v>35</v>
      </c>
      <c r="B123" s="158">
        <v>20043015</v>
      </c>
      <c r="D123" s="19"/>
    </row>
    <row r="125" spans="1:7" ht="15.75" x14ac:dyDescent="0.25">
      <c r="A125" s="25"/>
    </row>
    <row r="126" spans="1:7" ht="18.75" x14ac:dyDescent="0.3">
      <c r="A126" s="4" t="s">
        <v>52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39" t="s">
        <v>41</v>
      </c>
      <c r="B128" s="46" t="s">
        <v>92</v>
      </c>
    </row>
    <row r="129" spans="1:4" x14ac:dyDescent="0.25">
      <c r="A129" s="18" t="s">
        <v>16</v>
      </c>
      <c r="B129" s="157">
        <f t="shared" ref="B129:B140" si="8">ROUND($D$93/B112,2)</f>
        <v>0.97</v>
      </c>
      <c r="D129" s="31" t="s">
        <v>89</v>
      </c>
    </row>
    <row r="130" spans="1:4" ht="15" customHeight="1" x14ac:dyDescent="0.25">
      <c r="A130" s="18" t="s">
        <v>18</v>
      </c>
      <c r="B130" s="157">
        <f t="shared" si="8"/>
        <v>0.97</v>
      </c>
      <c r="D130" s="67" t="s">
        <v>90</v>
      </c>
    </row>
    <row r="131" spans="1:4" x14ac:dyDescent="0.25">
      <c r="A131" s="18" t="s">
        <v>20</v>
      </c>
      <c r="B131" s="157">
        <f t="shared" si="8"/>
        <v>1</v>
      </c>
      <c r="D131" s="160" t="s">
        <v>91</v>
      </c>
    </row>
    <row r="132" spans="1:4" x14ac:dyDescent="0.25">
      <c r="A132" s="18" t="s">
        <v>22</v>
      </c>
      <c r="B132" s="157">
        <f t="shared" si="8"/>
        <v>1</v>
      </c>
    </row>
    <row r="133" spans="1:4" x14ac:dyDescent="0.25">
      <c r="A133" s="18" t="s">
        <v>24</v>
      </c>
      <c r="B133" s="157">
        <f t="shared" si="8"/>
        <v>1</v>
      </c>
    </row>
    <row r="134" spans="1:4" x14ac:dyDescent="0.25">
      <c r="A134" s="18" t="s">
        <v>25</v>
      </c>
      <c r="B134" s="157">
        <f t="shared" si="8"/>
        <v>1</v>
      </c>
    </row>
    <row r="135" spans="1:4" x14ac:dyDescent="0.25">
      <c r="A135" s="18" t="s">
        <v>26</v>
      </c>
      <c r="B135" s="157">
        <f t="shared" si="8"/>
        <v>1</v>
      </c>
    </row>
    <row r="136" spans="1:4" x14ac:dyDescent="0.25">
      <c r="A136" s="18" t="s">
        <v>28</v>
      </c>
      <c r="B136" s="157">
        <f t="shared" si="8"/>
        <v>1</v>
      </c>
    </row>
    <row r="137" spans="1:4" x14ac:dyDescent="0.25">
      <c r="A137" s="18" t="s">
        <v>30</v>
      </c>
      <c r="B137" s="157">
        <f t="shared" si="8"/>
        <v>1</v>
      </c>
    </row>
    <row r="138" spans="1:4" x14ac:dyDescent="0.25">
      <c r="A138" s="18" t="s">
        <v>32</v>
      </c>
      <c r="B138" s="157">
        <f t="shared" si="8"/>
        <v>1</v>
      </c>
    </row>
    <row r="139" spans="1:4" x14ac:dyDescent="0.25">
      <c r="A139" s="18" t="s">
        <v>34</v>
      </c>
      <c r="B139" s="157">
        <f t="shared" si="8"/>
        <v>1</v>
      </c>
    </row>
    <row r="140" spans="1:4" x14ac:dyDescent="0.25">
      <c r="A140" s="18" t="s">
        <v>35</v>
      </c>
      <c r="B140" s="157">
        <f t="shared" si="8"/>
        <v>1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54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39" t="s">
        <v>41</v>
      </c>
      <c r="B145" s="46" t="s">
        <v>93</v>
      </c>
    </row>
    <row r="146" spans="1:4" x14ac:dyDescent="0.25">
      <c r="A146" s="18" t="s">
        <v>16</v>
      </c>
      <c r="B146" s="137">
        <v>1</v>
      </c>
      <c r="D146" s="83" t="s">
        <v>17</v>
      </c>
    </row>
    <row r="147" spans="1:4" ht="15" customHeight="1" x14ac:dyDescent="0.25">
      <c r="A147" s="18" t="s">
        <v>18</v>
      </c>
      <c r="B147" s="137">
        <v>1</v>
      </c>
    </row>
    <row r="148" spans="1:4" x14ac:dyDescent="0.25">
      <c r="A148" s="18" t="s">
        <v>20</v>
      </c>
      <c r="B148" s="137">
        <v>1</v>
      </c>
    </row>
    <row r="149" spans="1:4" x14ac:dyDescent="0.25">
      <c r="A149" s="18" t="s">
        <v>22</v>
      </c>
      <c r="B149" s="137">
        <v>1</v>
      </c>
    </row>
    <row r="150" spans="1:4" x14ac:dyDescent="0.25">
      <c r="A150" s="18" t="s">
        <v>24</v>
      </c>
      <c r="B150" s="137">
        <v>1</v>
      </c>
    </row>
    <row r="151" spans="1:4" x14ac:dyDescent="0.25">
      <c r="A151" s="18" t="s">
        <v>25</v>
      </c>
      <c r="B151" s="137">
        <v>1</v>
      </c>
    </row>
    <row r="152" spans="1:4" x14ac:dyDescent="0.25">
      <c r="A152" s="18" t="s">
        <v>26</v>
      </c>
      <c r="B152" s="137">
        <v>1</v>
      </c>
    </row>
    <row r="153" spans="1:4" x14ac:dyDescent="0.25">
      <c r="A153" s="18" t="s">
        <v>28</v>
      </c>
      <c r="B153" s="137">
        <v>1</v>
      </c>
    </row>
    <row r="154" spans="1:4" x14ac:dyDescent="0.25">
      <c r="A154" s="18" t="s">
        <v>30</v>
      </c>
      <c r="B154" s="137">
        <v>1</v>
      </c>
    </row>
    <row r="155" spans="1:4" x14ac:dyDescent="0.25">
      <c r="A155" s="18" t="s">
        <v>32</v>
      </c>
      <c r="B155" s="137">
        <v>1</v>
      </c>
    </row>
    <row r="156" spans="1:4" x14ac:dyDescent="0.25">
      <c r="A156" s="18" t="s">
        <v>34</v>
      </c>
      <c r="B156" s="137">
        <v>1</v>
      </c>
    </row>
    <row r="157" spans="1:4" x14ac:dyDescent="0.25">
      <c r="A157" s="18" t="s">
        <v>35</v>
      </c>
      <c r="B157" s="137">
        <v>1</v>
      </c>
    </row>
    <row r="158" spans="1:4" x14ac:dyDescent="0.25">
      <c r="B158" s="50"/>
    </row>
    <row r="159" spans="1:4" ht="15.75" x14ac:dyDescent="0.25">
      <c r="A159" s="25"/>
    </row>
    <row r="160" spans="1:4" ht="18.75" x14ac:dyDescent="0.3">
      <c r="A160" s="4" t="s">
        <v>56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39" t="s">
        <v>41</v>
      </c>
      <c r="B162" s="46" t="s">
        <v>94</v>
      </c>
    </row>
    <row r="163" spans="1:2" x14ac:dyDescent="0.25">
      <c r="A163" s="18" t="s">
        <v>16</v>
      </c>
      <c r="B163" s="137">
        <f t="shared" ref="B163:B174" si="9">B146*B129*B22</f>
        <v>0.97</v>
      </c>
    </row>
    <row r="164" spans="1:2" ht="15" customHeight="1" x14ac:dyDescent="0.25">
      <c r="A164" s="18" t="s">
        <v>18</v>
      </c>
      <c r="B164" s="137">
        <f t="shared" si="9"/>
        <v>0.97</v>
      </c>
    </row>
    <row r="165" spans="1:2" x14ac:dyDescent="0.25">
      <c r="A165" s="18" t="s">
        <v>20</v>
      </c>
      <c r="B165" s="137">
        <f t="shared" si="9"/>
        <v>0.8</v>
      </c>
    </row>
    <row r="166" spans="1:2" x14ac:dyDescent="0.25">
      <c r="A166" s="18" t="s">
        <v>22</v>
      </c>
      <c r="B166" s="137">
        <f>B149*B132*B25</f>
        <v>0.7</v>
      </c>
    </row>
    <row r="167" spans="1:2" x14ac:dyDescent="0.25">
      <c r="A167" s="18" t="s">
        <v>24</v>
      </c>
      <c r="B167" s="137">
        <f t="shared" si="9"/>
        <v>0.63</v>
      </c>
    </row>
    <row r="168" spans="1:2" x14ac:dyDescent="0.25">
      <c r="A168" s="18" t="s">
        <v>25</v>
      </c>
      <c r="B168" s="137">
        <f t="shared" si="9"/>
        <v>0.55000000000000004</v>
      </c>
    </row>
    <row r="169" spans="1:2" x14ac:dyDescent="0.25">
      <c r="A169" s="18" t="s">
        <v>26</v>
      </c>
      <c r="B169" s="137">
        <f t="shared" si="9"/>
        <v>0.5</v>
      </c>
    </row>
    <row r="170" spans="1:2" x14ac:dyDescent="0.25">
      <c r="A170" s="18" t="s">
        <v>28</v>
      </c>
      <c r="B170" s="137">
        <f t="shared" si="9"/>
        <v>0.5</v>
      </c>
    </row>
    <row r="171" spans="1:2" x14ac:dyDescent="0.25">
      <c r="A171" s="18" t="s">
        <v>30</v>
      </c>
      <c r="B171" s="137">
        <f t="shared" si="9"/>
        <v>0.56999999999999995</v>
      </c>
    </row>
    <row r="172" spans="1:2" x14ac:dyDescent="0.25">
      <c r="A172" s="18" t="s">
        <v>32</v>
      </c>
      <c r="B172" s="137">
        <f t="shared" si="9"/>
        <v>0.68</v>
      </c>
    </row>
    <row r="173" spans="1:2" x14ac:dyDescent="0.25">
      <c r="A173" s="18" t="s">
        <v>34</v>
      </c>
      <c r="B173" s="137">
        <f t="shared" si="9"/>
        <v>0.8</v>
      </c>
    </row>
    <row r="174" spans="1:2" x14ac:dyDescent="0.25">
      <c r="A174" s="18" t="s">
        <v>35</v>
      </c>
      <c r="B174" s="137">
        <f t="shared" si="9"/>
        <v>1</v>
      </c>
    </row>
    <row r="176" spans="1:2" x14ac:dyDescent="0.25">
      <c r="B176" s="24"/>
    </row>
    <row r="177" spans="1:14" ht="18.75" x14ac:dyDescent="0.3">
      <c r="A177" s="28" t="s">
        <v>59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91" t="s">
        <v>95</v>
      </c>
      <c r="C180" s="192"/>
      <c r="D180" s="193"/>
    </row>
    <row r="181" spans="1:14" ht="15.75" thickBot="1" x14ac:dyDescent="0.3">
      <c r="A181" s="32" t="s">
        <v>41</v>
      </c>
      <c r="B181" s="33" t="s">
        <v>70</v>
      </c>
      <c r="C181" s="33" t="s">
        <v>71</v>
      </c>
      <c r="D181" s="33" t="s">
        <v>72</v>
      </c>
      <c r="N181" s="7"/>
    </row>
    <row r="182" spans="1:14" x14ac:dyDescent="0.25">
      <c r="A182" s="8" t="s">
        <v>16</v>
      </c>
      <c r="B182" s="53">
        <f t="shared" ref="B182:B193" si="10">B163*C76*H76</f>
        <v>0.61109999999999998</v>
      </c>
      <c r="C182" s="53">
        <f t="shared" ref="C182:C193" si="11">B163*D76*H76</f>
        <v>0.16490000000000007</v>
      </c>
      <c r="D182" s="53">
        <f t="shared" ref="D182:D193" si="12">B163*E76*H76</f>
        <v>0.19399999999999992</v>
      </c>
    </row>
    <row r="183" spans="1:14" x14ac:dyDescent="0.25">
      <c r="A183" s="8" t="s">
        <v>18</v>
      </c>
      <c r="B183" s="53">
        <f t="shared" si="10"/>
        <v>0.61109999999999998</v>
      </c>
      <c r="C183" s="53">
        <f t="shared" si="11"/>
        <v>0.16490000000000007</v>
      </c>
      <c r="D183" s="53">
        <f t="shared" si="12"/>
        <v>0.19399999999999992</v>
      </c>
    </row>
    <row r="184" spans="1:14" x14ac:dyDescent="0.25">
      <c r="A184" s="8" t="s">
        <v>20</v>
      </c>
      <c r="B184" s="53">
        <f t="shared" si="10"/>
        <v>0.63</v>
      </c>
      <c r="C184" s="53">
        <f t="shared" si="11"/>
        <v>0.17000000000000004</v>
      </c>
      <c r="D184" s="53">
        <f t="shared" si="12"/>
        <v>0</v>
      </c>
    </row>
    <row r="185" spans="1:14" x14ac:dyDescent="0.25">
      <c r="A185" s="8" t="s">
        <v>22</v>
      </c>
      <c r="B185" s="53">
        <f t="shared" si="10"/>
        <v>0.63</v>
      </c>
      <c r="C185" s="53">
        <f t="shared" si="11"/>
        <v>0</v>
      </c>
      <c r="D185" s="53">
        <f t="shared" si="12"/>
        <v>6.9999999999999923E-2</v>
      </c>
    </row>
    <row r="186" spans="1:14" x14ac:dyDescent="0.25">
      <c r="A186" s="8" t="s">
        <v>24</v>
      </c>
      <c r="B186" s="53">
        <f t="shared" si="10"/>
        <v>0.63</v>
      </c>
      <c r="C186" s="53">
        <f t="shared" si="11"/>
        <v>0</v>
      </c>
      <c r="D186" s="53">
        <f t="shared" si="12"/>
        <v>0</v>
      </c>
    </row>
    <row r="187" spans="1:14" x14ac:dyDescent="0.25">
      <c r="A187" s="8" t="s">
        <v>25</v>
      </c>
      <c r="B187" s="53">
        <f t="shared" si="10"/>
        <v>0.63</v>
      </c>
      <c r="C187" s="53">
        <f t="shared" si="11"/>
        <v>0</v>
      </c>
      <c r="D187" s="53">
        <f t="shared" si="12"/>
        <v>0</v>
      </c>
    </row>
    <row r="188" spans="1:14" x14ac:dyDescent="0.25">
      <c r="A188" s="8" t="s">
        <v>26</v>
      </c>
      <c r="B188" s="53">
        <f t="shared" si="10"/>
        <v>0.63</v>
      </c>
      <c r="C188" s="53">
        <f t="shared" si="11"/>
        <v>0</v>
      </c>
      <c r="D188" s="53">
        <f t="shared" si="12"/>
        <v>0</v>
      </c>
    </row>
    <row r="189" spans="1:14" x14ac:dyDescent="0.25">
      <c r="A189" s="8" t="s">
        <v>28</v>
      </c>
      <c r="B189" s="53">
        <f t="shared" si="10"/>
        <v>0.63</v>
      </c>
      <c r="C189" s="53">
        <f t="shared" si="11"/>
        <v>0</v>
      </c>
      <c r="D189" s="53">
        <f t="shared" si="12"/>
        <v>0</v>
      </c>
    </row>
    <row r="190" spans="1:14" x14ac:dyDescent="0.25">
      <c r="A190" s="8" t="s">
        <v>30</v>
      </c>
      <c r="B190" s="53">
        <f t="shared" si="10"/>
        <v>0.63</v>
      </c>
      <c r="C190" s="53">
        <f t="shared" si="11"/>
        <v>0</v>
      </c>
      <c r="D190" s="53">
        <f t="shared" si="12"/>
        <v>0</v>
      </c>
    </row>
    <row r="191" spans="1:14" x14ac:dyDescent="0.25">
      <c r="A191" s="8" t="s">
        <v>32</v>
      </c>
      <c r="B191" s="53">
        <f t="shared" si="10"/>
        <v>0.63</v>
      </c>
      <c r="C191" s="53">
        <f t="shared" si="11"/>
        <v>5.0000000000000072E-2</v>
      </c>
      <c r="D191" s="53">
        <f t="shared" si="12"/>
        <v>0</v>
      </c>
    </row>
    <row r="192" spans="1:14" x14ac:dyDescent="0.25">
      <c r="A192" s="8" t="s">
        <v>34</v>
      </c>
      <c r="B192" s="53">
        <f t="shared" si="10"/>
        <v>0.63</v>
      </c>
      <c r="C192" s="53">
        <f t="shared" si="11"/>
        <v>5.0000000000000072E-2</v>
      </c>
      <c r="D192" s="53">
        <f t="shared" si="12"/>
        <v>0.11999999999999998</v>
      </c>
    </row>
    <row r="193" spans="1:15" x14ac:dyDescent="0.25">
      <c r="A193" s="8" t="s">
        <v>35</v>
      </c>
      <c r="B193" s="53">
        <f t="shared" si="10"/>
        <v>0.63</v>
      </c>
      <c r="C193" s="53">
        <f t="shared" si="11"/>
        <v>5.0000000000000072E-2</v>
      </c>
      <c r="D193" s="53">
        <f t="shared" si="12"/>
        <v>0.3199999999999999</v>
      </c>
    </row>
    <row r="196" spans="1:15" ht="18.75" x14ac:dyDescent="0.3">
      <c r="A196" s="28" t="s">
        <v>62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91" t="s">
        <v>96</v>
      </c>
      <c r="C198" s="192"/>
      <c r="D198" s="192"/>
      <c r="E198" s="193"/>
    </row>
    <row r="199" spans="1:15" ht="15.75" thickBot="1" x14ac:dyDescent="0.3">
      <c r="A199" s="32" t="s">
        <v>41</v>
      </c>
      <c r="B199" s="33" t="s">
        <v>70</v>
      </c>
      <c r="C199" s="33" t="s">
        <v>71</v>
      </c>
      <c r="D199" s="33" t="s">
        <v>72</v>
      </c>
      <c r="E199" s="34" t="s">
        <v>97</v>
      </c>
      <c r="O199" s="7"/>
    </row>
    <row r="200" spans="1:15" x14ac:dyDescent="0.25">
      <c r="A200" s="8" t="s">
        <v>16</v>
      </c>
      <c r="B200" s="54">
        <f>B182*Tariffs!B6*Tariffs!E6/Tariffs!G6</f>
        <v>0.14200640764241917</v>
      </c>
      <c r="C200" s="54">
        <f>C182*Tariffs!C6*Tariffs!E6/Tariffs!F6</f>
        <v>7.4387126608300033E-2</v>
      </c>
      <c r="D200" s="54">
        <f>D182*Tariffs!D6</f>
        <v>0.12070544587999994</v>
      </c>
      <c r="E200" s="167">
        <f>SUM(B200:D200)</f>
        <v>0.33709898013071915</v>
      </c>
    </row>
    <row r="201" spans="1:15" x14ac:dyDescent="0.25">
      <c r="A201" s="8" t="s">
        <v>18</v>
      </c>
      <c r="B201" s="54">
        <f>B183*Tariffs!B7*Tariffs!E7/Tariffs!G7</f>
        <v>0.12826385206412053</v>
      </c>
      <c r="C201" s="54">
        <f>C183*Tariffs!C7*Tariffs!E7/Tariffs!F7</f>
        <v>6.718837242040003E-2</v>
      </c>
      <c r="D201" s="54">
        <f>D183*Tariffs!D7</f>
        <v>0.10181706655999996</v>
      </c>
      <c r="E201" s="167">
        <f t="shared" ref="E201:E209" si="13">SUM(B201:D201)</f>
        <v>0.29726929104452049</v>
      </c>
    </row>
    <row r="202" spans="1:15" x14ac:dyDescent="0.25">
      <c r="A202" s="8" t="s">
        <v>20</v>
      </c>
      <c r="B202" s="54">
        <f>B184*Tariffs!B8*Tariffs!E8/Tariffs!G8</f>
        <v>0.14639835839424659</v>
      </c>
      <c r="C202" s="54">
        <f>C184*Tariffs!C8*Tariffs!E8/Tariffs!F8</f>
        <v>7.6687759390000027E-2</v>
      </c>
      <c r="D202" s="54">
        <f>D184*Tariffs!D8</f>
        <v>0</v>
      </c>
      <c r="E202" s="167">
        <f t="shared" si="13"/>
        <v>0.22308611778424661</v>
      </c>
    </row>
    <row r="203" spans="1:15" x14ac:dyDescent="0.25">
      <c r="A203" s="8" t="s">
        <v>22</v>
      </c>
      <c r="B203" s="54">
        <f>B185*Tariffs!B9*Tariffs!E9/Tariffs!G9</f>
        <v>0.14167583070410958</v>
      </c>
      <c r="C203" s="54">
        <f>C185*Tariffs!C9*Tariffs!E9/Tariffs!F9</f>
        <v>0</v>
      </c>
      <c r="D203" s="54">
        <f>D185*Tariffs!D9</f>
        <v>2.0283256699999978E-2</v>
      </c>
      <c r="E203" s="167">
        <f t="shared" si="13"/>
        <v>0.16195908740410955</v>
      </c>
    </row>
    <row r="204" spans="1:15" x14ac:dyDescent="0.25">
      <c r="A204" s="8" t="s">
        <v>24</v>
      </c>
      <c r="B204" s="54">
        <f>B186*Tariffs!B10*Tariffs!E10/Tariffs!G10</f>
        <v>0.14639835839424659</v>
      </c>
      <c r="C204" s="54">
        <f>C186*Tariffs!C10*Tariffs!E10/Tariffs!F10</f>
        <v>0</v>
      </c>
      <c r="D204" s="54">
        <f>D186*Tariffs!D10</f>
        <v>0</v>
      </c>
      <c r="E204" s="167">
        <f t="shared" si="13"/>
        <v>0.14639835839424659</v>
      </c>
    </row>
    <row r="205" spans="1:15" x14ac:dyDescent="0.25">
      <c r="A205" s="8" t="s">
        <v>25</v>
      </c>
      <c r="B205" s="54">
        <f>B187*Tariffs!B11*Tariffs!E11/Tariffs!G11</f>
        <v>0.14167583070410958</v>
      </c>
      <c r="C205" s="54">
        <f>C187*Tariffs!C11*Tariffs!E11/Tariffs!F11</f>
        <v>0</v>
      </c>
      <c r="D205" s="54">
        <f>D187*Tariffs!D11</f>
        <v>0</v>
      </c>
      <c r="E205" s="167">
        <f t="shared" si="13"/>
        <v>0.14167583070410958</v>
      </c>
    </row>
    <row r="206" spans="1:15" x14ac:dyDescent="0.25">
      <c r="A206" s="8" t="s">
        <v>26</v>
      </c>
      <c r="B206" s="54">
        <f>B188*Tariffs!B12*Tariffs!E12/Tariffs!G12</f>
        <v>0.14639835839424659</v>
      </c>
      <c r="C206" s="54">
        <f>C188*Tariffs!C12*Tariffs!E12/Tariffs!F12</f>
        <v>0</v>
      </c>
      <c r="D206" s="54">
        <f>D188*Tariffs!D12</f>
        <v>0</v>
      </c>
      <c r="E206" s="167">
        <f t="shared" si="13"/>
        <v>0.14639835839424659</v>
      </c>
    </row>
    <row r="207" spans="1:15" x14ac:dyDescent="0.25">
      <c r="A207" s="8" t="s">
        <v>28</v>
      </c>
      <c r="B207" s="54">
        <f>B189*Tariffs!B13*Tariffs!E13/Tariffs!G13</f>
        <v>0.14639835839424659</v>
      </c>
      <c r="C207" s="54">
        <f>C189*Tariffs!C13*Tariffs!E13/Tariffs!F13</f>
        <v>0</v>
      </c>
      <c r="D207" s="54">
        <f>D189*Tariffs!D13</f>
        <v>0</v>
      </c>
      <c r="E207" s="167">
        <f t="shared" si="13"/>
        <v>0.14639835839424659</v>
      </c>
    </row>
    <row r="208" spans="1:15" x14ac:dyDescent="0.25">
      <c r="A208" s="8" t="s">
        <v>30</v>
      </c>
      <c r="B208" s="54">
        <f>B190*Tariffs!B14*Tariffs!E14/Tariffs!G14</f>
        <v>0.14167583070410958</v>
      </c>
      <c r="C208" s="54">
        <f>C190*Tariffs!C14*Tariffs!E14/Tariffs!F14</f>
        <v>0</v>
      </c>
      <c r="D208" s="54">
        <f>D190*Tariffs!D14</f>
        <v>0</v>
      </c>
      <c r="E208" s="167">
        <f t="shared" si="13"/>
        <v>0.14167583070410958</v>
      </c>
    </row>
    <row r="209" spans="1:7" x14ac:dyDescent="0.25">
      <c r="A209" s="8" t="s">
        <v>32</v>
      </c>
      <c r="B209" s="54">
        <f>B191*Tariffs!B15*Tariffs!E15/Tariffs!G15</f>
        <v>0.14639835839424659</v>
      </c>
      <c r="C209" s="54">
        <f>C191*Tariffs!C15*Tariffs!E15/Tariffs!F15</f>
        <v>1.718147403260872E-2</v>
      </c>
      <c r="D209" s="54">
        <f>D191*Tariffs!D15</f>
        <v>0</v>
      </c>
      <c r="E209" s="167">
        <f t="shared" si="13"/>
        <v>0.16357983242685531</v>
      </c>
    </row>
    <row r="210" spans="1:7" x14ac:dyDescent="0.25">
      <c r="A210" s="8" t="s">
        <v>34</v>
      </c>
      <c r="B210" s="54">
        <f>B192*Tariffs!B16*Tariffs!E16/Tariffs!G16</f>
        <v>0.14167583070410958</v>
      </c>
      <c r="C210" s="54">
        <f>C192*Tariffs!C16*Tariffs!E16/Tariffs!F16</f>
        <v>1.6627232934782632E-2</v>
      </c>
      <c r="D210" s="54">
        <f>D192*Tariffs!D16</f>
        <v>4.8857921999999998E-2</v>
      </c>
      <c r="E210" s="167">
        <f>SUM(B210:D210)</f>
        <v>0.20716098563889221</v>
      </c>
    </row>
    <row r="211" spans="1:7" x14ac:dyDescent="0.25">
      <c r="A211" s="8" t="s">
        <v>35</v>
      </c>
      <c r="B211" s="54">
        <f>B193*Tariffs!B17*Tariffs!E17/Tariffs!G17</f>
        <v>0.14639835839424659</v>
      </c>
      <c r="C211" s="54">
        <f>C193*Tariffs!C17*Tariffs!E17/Tariffs!F17</f>
        <v>1.718147403260872E-2</v>
      </c>
      <c r="D211" s="54">
        <f>D193*Tariffs!D17</f>
        <v>0.17790886399999992</v>
      </c>
      <c r="E211" s="167">
        <f t="shared" ref="E211" si="14">SUM(B211:D211)</f>
        <v>0.3414886964268552</v>
      </c>
    </row>
    <row r="212" spans="1:7" x14ac:dyDescent="0.25">
      <c r="E212" s="168">
        <f>SUM(E200:E211)</f>
        <v>2.4541897274471571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36" workbookViewId="0">
      <selection activeCell="A169" sqref="A169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9" width="13.85546875" bestFit="1" customWidth="1"/>
    <col min="10" max="10" width="13.85546875" customWidth="1"/>
    <col min="13" max="13" width="13.85546875" customWidth="1"/>
    <col min="14" max="14" width="12" bestFit="1" customWidth="1"/>
  </cols>
  <sheetData>
    <row r="1" spans="1:13" ht="21" x14ac:dyDescent="0.35">
      <c r="A1" s="12" t="s">
        <v>98</v>
      </c>
    </row>
    <row r="2" spans="1:13" x14ac:dyDescent="0.25">
      <c r="A2" s="1"/>
    </row>
    <row r="3" spans="1:13" ht="18.75" x14ac:dyDescent="0.3">
      <c r="A3" s="4" t="s">
        <v>99</v>
      </c>
    </row>
    <row r="4" spans="1:13" s="25" customFormat="1" ht="15.75" x14ac:dyDescent="0.25">
      <c r="A4" t="s">
        <v>50</v>
      </c>
      <c r="B4" s="61" t="s">
        <v>100</v>
      </c>
      <c r="F4" s="5" t="s">
        <v>101</v>
      </c>
    </row>
    <row r="5" spans="1:13" s="25" customFormat="1" ht="15.75" x14ac:dyDescent="0.25">
      <c r="A5" t="s">
        <v>52</v>
      </c>
      <c r="B5" t="s">
        <v>102</v>
      </c>
      <c r="F5" s="5"/>
    </row>
    <row r="6" spans="1:13" x14ac:dyDescent="0.25">
      <c r="A6" t="s">
        <v>54</v>
      </c>
      <c r="B6" t="s">
        <v>103</v>
      </c>
    </row>
    <row r="7" spans="1:13" x14ac:dyDescent="0.25">
      <c r="A7" t="s">
        <v>56</v>
      </c>
      <c r="B7" t="s">
        <v>104</v>
      </c>
      <c r="I7" s="5" t="s">
        <v>58</v>
      </c>
    </row>
    <row r="8" spans="1:13" x14ac:dyDescent="0.25">
      <c r="A8" t="s">
        <v>59</v>
      </c>
      <c r="B8" t="s">
        <v>105</v>
      </c>
    </row>
    <row r="9" spans="1:13" x14ac:dyDescent="0.25">
      <c r="B9" t="s">
        <v>106</v>
      </c>
    </row>
    <row r="10" spans="1:13" x14ac:dyDescent="0.25">
      <c r="A10" t="s">
        <v>62</v>
      </c>
      <c r="B10" t="s">
        <v>107</v>
      </c>
      <c r="G10" s="5"/>
    </row>
    <row r="11" spans="1:13" s="25" customFormat="1" ht="15.75" x14ac:dyDescent="0.25"/>
    <row r="12" spans="1:13" ht="18.75" x14ac:dyDescent="0.3">
      <c r="A12" s="4" t="s">
        <v>50</v>
      </c>
      <c r="B12" s="4" t="str">
        <f>B4</f>
        <v>GTS calculates the maximum hourly fractions based on Verbruiksprofielen Gas</v>
      </c>
      <c r="G12" s="5"/>
    </row>
    <row r="13" spans="1:13" x14ac:dyDescent="0.25">
      <c r="A13" s="1"/>
      <c r="G13" s="1"/>
      <c r="J13" s="2"/>
      <c r="K13" s="2"/>
      <c r="L13" s="2"/>
      <c r="M13" s="2"/>
    </row>
    <row r="14" spans="1:13" ht="30" x14ac:dyDescent="0.25">
      <c r="A14" s="32" t="s">
        <v>41</v>
      </c>
      <c r="B14" s="35" t="s">
        <v>108</v>
      </c>
      <c r="C14" s="35" t="s">
        <v>109</v>
      </c>
      <c r="D14" s="35" t="s">
        <v>110</v>
      </c>
      <c r="E14" s="35" t="s">
        <v>111</v>
      </c>
      <c r="J14" s="2"/>
      <c r="K14" s="2"/>
      <c r="L14" s="2"/>
      <c r="M14" s="2"/>
    </row>
    <row r="15" spans="1:13" x14ac:dyDescent="0.25">
      <c r="A15" s="8" t="s">
        <v>16</v>
      </c>
      <c r="B15" s="143" t="s">
        <v>112</v>
      </c>
      <c r="C15" s="144">
        <v>5.7761718000000004E-4</v>
      </c>
      <c r="D15" s="144">
        <v>4.4250240000000008E-4</v>
      </c>
      <c r="E15" s="144">
        <v>6.0282240000000006E-4</v>
      </c>
      <c r="J15" s="2"/>
      <c r="K15" s="3"/>
      <c r="L15" s="2"/>
      <c r="M15" s="2"/>
    </row>
    <row r="16" spans="1:13" x14ac:dyDescent="0.25">
      <c r="A16" s="8" t="s">
        <v>18</v>
      </c>
      <c r="B16" s="143" t="s">
        <v>112</v>
      </c>
      <c r="C16" s="144">
        <v>5.7761718000000004E-4</v>
      </c>
      <c r="D16" s="144">
        <v>4.4250240000000008E-4</v>
      </c>
      <c r="E16" s="144">
        <v>6.0282240000000006E-4</v>
      </c>
      <c r="G16" s="19"/>
      <c r="H16" s="19"/>
      <c r="I16" s="19"/>
      <c r="J16" s="2"/>
      <c r="K16" s="3"/>
      <c r="L16" s="2"/>
      <c r="M16" s="2"/>
    </row>
    <row r="17" spans="1:13" x14ac:dyDescent="0.25">
      <c r="A17" s="8" t="s">
        <v>20</v>
      </c>
      <c r="B17" s="145">
        <v>-6</v>
      </c>
      <c r="C17" s="144">
        <v>4.9730718000000004E-4</v>
      </c>
      <c r="D17" s="144">
        <v>3.8238240000000004E-4</v>
      </c>
      <c r="E17" s="144">
        <v>3.8238240000000004E-4</v>
      </c>
      <c r="G17" s="19"/>
      <c r="H17" s="19"/>
      <c r="I17" s="19"/>
      <c r="J17" s="2"/>
      <c r="K17" s="3"/>
      <c r="L17" s="2"/>
      <c r="M17" s="2"/>
    </row>
    <row r="18" spans="1:13" x14ac:dyDescent="0.25">
      <c r="A18" s="8" t="s">
        <v>22</v>
      </c>
      <c r="B18" s="145">
        <v>-1</v>
      </c>
      <c r="C18" s="144">
        <v>3.6345717999999996E-4</v>
      </c>
      <c r="D18" s="144">
        <v>2.8218240000000004E-4</v>
      </c>
      <c r="E18" s="144">
        <v>2.8218240000000004E-4</v>
      </c>
      <c r="G18" s="19"/>
      <c r="H18" s="19"/>
      <c r="I18" s="19"/>
      <c r="J18" s="2"/>
      <c r="K18" s="3"/>
      <c r="L18" s="2"/>
      <c r="M18" s="2"/>
    </row>
    <row r="19" spans="1:13" x14ac:dyDescent="0.25">
      <c r="A19" s="8" t="s">
        <v>24</v>
      </c>
      <c r="B19" s="145">
        <v>3</v>
      </c>
      <c r="C19" s="144">
        <v>2.2047747999999999E-4</v>
      </c>
      <c r="D19" s="144">
        <v>2.0270410000000001E-4</v>
      </c>
      <c r="E19" s="144">
        <v>2.0270410000000001E-4</v>
      </c>
      <c r="G19" s="19"/>
      <c r="H19" s="19"/>
      <c r="I19" s="19"/>
      <c r="J19" s="2"/>
      <c r="K19" s="3"/>
      <c r="L19" s="2"/>
      <c r="M19" s="2"/>
    </row>
    <row r="20" spans="1:13" x14ac:dyDescent="0.25">
      <c r="A20" s="8" t="s">
        <v>25</v>
      </c>
      <c r="B20" s="145">
        <v>7</v>
      </c>
      <c r="C20" s="144">
        <v>1.2956449999999999E-4</v>
      </c>
      <c r="D20" s="144">
        <v>1.5132159999999998E-4</v>
      </c>
      <c r="E20" s="144">
        <v>1.5132159999999998E-4</v>
      </c>
      <c r="G20" s="19"/>
      <c r="H20" s="19"/>
      <c r="I20" s="19"/>
      <c r="J20" s="2"/>
      <c r="K20" s="3"/>
      <c r="L20" s="2"/>
      <c r="M20" s="2"/>
    </row>
    <row r="21" spans="1:13" x14ac:dyDescent="0.25">
      <c r="A21" s="8" t="s">
        <v>26</v>
      </c>
      <c r="B21" s="145">
        <v>10</v>
      </c>
      <c r="C21" s="144">
        <v>7.5714499999999995E-5</v>
      </c>
      <c r="D21" s="144">
        <v>1.1582250000000001E-4</v>
      </c>
      <c r="E21" s="144">
        <v>1.1582250000000001E-4</v>
      </c>
      <c r="G21" s="19"/>
      <c r="H21" s="19"/>
      <c r="I21" s="19"/>
      <c r="J21" s="2"/>
      <c r="K21" s="3"/>
      <c r="L21" s="2"/>
      <c r="M21" s="2"/>
    </row>
    <row r="22" spans="1:13" x14ac:dyDescent="0.25">
      <c r="A22" s="8" t="s">
        <v>28</v>
      </c>
      <c r="B22" s="145">
        <v>10</v>
      </c>
      <c r="C22" s="144">
        <v>7.5714499999999995E-5</v>
      </c>
      <c r="D22" s="144">
        <v>1.1582250000000001E-4</v>
      </c>
      <c r="E22" s="144">
        <v>1.1582250000000001E-4</v>
      </c>
      <c r="G22" s="19"/>
      <c r="H22" s="19"/>
      <c r="I22" s="19"/>
      <c r="J22" s="2"/>
      <c r="K22" s="3"/>
      <c r="L22" s="2"/>
      <c r="M22" s="2"/>
    </row>
    <row r="23" spans="1:13" x14ac:dyDescent="0.25">
      <c r="A23" s="8" t="s">
        <v>30</v>
      </c>
      <c r="B23" s="145">
        <v>6</v>
      </c>
      <c r="C23" s="144">
        <v>1.5045747999999998E-4</v>
      </c>
      <c r="D23" s="144">
        <v>1.6349410000000001E-4</v>
      </c>
      <c r="E23" s="144">
        <v>1.6349410000000001E-4</v>
      </c>
      <c r="G23" s="19"/>
      <c r="H23" s="19"/>
      <c r="I23" s="19"/>
      <c r="J23" s="2"/>
      <c r="K23" s="3"/>
      <c r="L23" s="2"/>
      <c r="M23" s="2"/>
    </row>
    <row r="24" spans="1:13" x14ac:dyDescent="0.25">
      <c r="A24" s="8" t="s">
        <v>32</v>
      </c>
      <c r="B24" s="145">
        <v>0</v>
      </c>
      <c r="C24" s="144">
        <v>3.3668718E-4</v>
      </c>
      <c r="D24" s="144">
        <v>2.6214240000000001E-4</v>
      </c>
      <c r="E24" s="144">
        <v>2.6214240000000001E-4</v>
      </c>
      <c r="G24" s="19"/>
      <c r="H24" s="19"/>
      <c r="I24" s="19"/>
      <c r="J24" s="2"/>
      <c r="K24" s="3"/>
      <c r="L24" s="2"/>
      <c r="M24" s="2"/>
    </row>
    <row r="25" spans="1:13" x14ac:dyDescent="0.25">
      <c r="A25" s="8" t="s">
        <v>34</v>
      </c>
      <c r="B25" s="145">
        <v>-6</v>
      </c>
      <c r="C25" s="144">
        <v>4.9730718000000004E-4</v>
      </c>
      <c r="D25" s="144">
        <v>3.8238240000000004E-4</v>
      </c>
      <c r="E25" s="144">
        <v>3.8238240000000004E-4</v>
      </c>
      <c r="G25" s="19"/>
      <c r="H25" s="19"/>
      <c r="I25" s="19"/>
      <c r="J25" s="2"/>
      <c r="K25" s="3"/>
      <c r="L25" s="2"/>
      <c r="M25" s="2"/>
    </row>
    <row r="26" spans="1:13" x14ac:dyDescent="0.25">
      <c r="A26" s="8" t="s">
        <v>35</v>
      </c>
      <c r="B26" s="143" t="s">
        <v>112</v>
      </c>
      <c r="C26" s="144">
        <v>5.7761718000000004E-4</v>
      </c>
      <c r="D26" s="144">
        <v>4.4250240000000008E-4</v>
      </c>
      <c r="E26" s="144">
        <v>6.0282240000000006E-4</v>
      </c>
      <c r="G26" s="19"/>
      <c r="H26" s="19"/>
      <c r="I26" s="19"/>
      <c r="J26" s="2"/>
      <c r="K26" s="3"/>
      <c r="L26" s="2"/>
      <c r="M26" s="2"/>
    </row>
    <row r="27" spans="1:13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3" ht="15.75" x14ac:dyDescent="0.25">
      <c r="A28" s="25"/>
    </row>
    <row r="29" spans="1:13" ht="18.75" x14ac:dyDescent="0.3">
      <c r="A29" s="28" t="s">
        <v>52</v>
      </c>
      <c r="B29" s="4" t="str">
        <f>B5</f>
        <v>GTS calculates the yearly usage for the total market based on OV-exit data that GTS receives from the DSO's</v>
      </c>
    </row>
    <row r="30" spans="1:13" ht="18.75" x14ac:dyDescent="0.25">
      <c r="A30" s="28"/>
    </row>
    <row r="31" spans="1:13" ht="45" x14ac:dyDescent="0.25">
      <c r="B31" s="35" t="s">
        <v>113</v>
      </c>
      <c r="C31" s="35" t="s">
        <v>114</v>
      </c>
      <c r="D31" s="35" t="s">
        <v>115</v>
      </c>
      <c r="E31" s="2"/>
      <c r="F31" s="2"/>
      <c r="G31" s="2"/>
      <c r="H31" s="2"/>
    </row>
    <row r="32" spans="1:13" x14ac:dyDescent="0.25">
      <c r="B32" s="137">
        <v>87971491201</v>
      </c>
      <c r="C32" s="137">
        <v>17205367201</v>
      </c>
      <c r="D32" s="137">
        <v>11835655994</v>
      </c>
      <c r="E32" s="2"/>
      <c r="F32" s="56"/>
      <c r="G32" s="2"/>
      <c r="H32" s="2"/>
    </row>
    <row r="33" spans="1:8" x14ac:dyDescent="0.25">
      <c r="B33" s="2"/>
      <c r="C33" s="2"/>
      <c r="D33" s="2"/>
      <c r="E33" s="2"/>
      <c r="F33" s="3"/>
      <c r="G33" s="2"/>
      <c r="H33" s="2"/>
    </row>
    <row r="34" spans="1:8" x14ac:dyDescent="0.25">
      <c r="B34" s="2"/>
      <c r="C34" s="2"/>
      <c r="D34" s="2"/>
      <c r="E34" s="2"/>
      <c r="F34" s="3"/>
      <c r="G34" s="2"/>
      <c r="H34" s="2"/>
    </row>
    <row r="35" spans="1:8" ht="18.75" x14ac:dyDescent="0.3">
      <c r="A35" s="28" t="s">
        <v>54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4"/>
      <c r="B38" s="194" t="s">
        <v>116</v>
      </c>
      <c r="C38" s="195"/>
      <c r="D38" s="195"/>
      <c r="E38" s="196"/>
    </row>
    <row r="39" spans="1:8" x14ac:dyDescent="0.25">
      <c r="A39" s="32" t="s">
        <v>41</v>
      </c>
      <c r="B39" s="35" t="s">
        <v>117</v>
      </c>
      <c r="C39" s="35" t="s">
        <v>118</v>
      </c>
      <c r="D39" s="35" t="s">
        <v>119</v>
      </c>
      <c r="E39" s="35" t="s">
        <v>36</v>
      </c>
    </row>
    <row r="40" spans="1:8" x14ac:dyDescent="0.25">
      <c r="A40" s="32"/>
      <c r="B40" s="42" t="s">
        <v>1</v>
      </c>
      <c r="C40" s="42" t="s">
        <v>1</v>
      </c>
      <c r="D40" s="42" t="s">
        <v>1</v>
      </c>
      <c r="E40" s="42" t="s">
        <v>1</v>
      </c>
    </row>
    <row r="41" spans="1:8" x14ac:dyDescent="0.25">
      <c r="A41" s="8" t="s">
        <v>16</v>
      </c>
      <c r="B41" s="136">
        <f t="shared" ref="B41:B52" si="0">C15*$B$32</f>
        <v>50813844.667916439</v>
      </c>
      <c r="C41" s="136">
        <f t="shared" ref="C41:C52" si="1">D15*$C$32</f>
        <v>7613416.2793237837</v>
      </c>
      <c r="D41" s="136">
        <f t="shared" ref="D41:D52" si="2">E15*$D$32</f>
        <v>7134798.551877466</v>
      </c>
      <c r="E41" s="136">
        <f>SUM(B41:D41)</f>
        <v>65562059.499117695</v>
      </c>
    </row>
    <row r="42" spans="1:8" x14ac:dyDescent="0.25">
      <c r="A42" s="8" t="s">
        <v>18</v>
      </c>
      <c r="B42" s="136">
        <f t="shared" si="0"/>
        <v>50813844.667916439</v>
      </c>
      <c r="C42" s="136">
        <f t="shared" si="1"/>
        <v>7613416.2793237837</v>
      </c>
      <c r="D42" s="136">
        <f t="shared" si="2"/>
        <v>7134798.551877466</v>
      </c>
      <c r="E42" s="136">
        <f t="shared" ref="E42:E52" si="3">SUM(B42:D42)</f>
        <v>65562059.499117695</v>
      </c>
    </row>
    <row r="43" spans="1:8" x14ac:dyDescent="0.25">
      <c r="A43" s="8" t="s">
        <v>20</v>
      </c>
      <c r="B43" s="136">
        <f t="shared" si="0"/>
        <v>43748854.209564127</v>
      </c>
      <c r="C43" s="136">
        <f t="shared" si="1"/>
        <v>6579029.6031996626</v>
      </c>
      <c r="D43" s="136">
        <f t="shared" si="2"/>
        <v>4525746.5445601065</v>
      </c>
      <c r="E43" s="136">
        <f t="shared" si="3"/>
        <v>54853630.357323892</v>
      </c>
    </row>
    <row r="44" spans="1:8" x14ac:dyDescent="0.25">
      <c r="A44" s="8" t="s">
        <v>22</v>
      </c>
      <c r="B44" s="136">
        <f t="shared" si="0"/>
        <v>31973870.112310268</v>
      </c>
      <c r="C44" s="136">
        <f t="shared" si="1"/>
        <v>4855051.8096594634</v>
      </c>
      <c r="D44" s="136">
        <f t="shared" si="2"/>
        <v>3339813.8139613061</v>
      </c>
      <c r="E44" s="136">
        <f t="shared" si="3"/>
        <v>40168735.735931039</v>
      </c>
    </row>
    <row r="45" spans="1:8" x14ac:dyDescent="0.25">
      <c r="A45" s="8" t="s">
        <v>24</v>
      </c>
      <c r="B45" s="136">
        <f t="shared" si="0"/>
        <v>19395732.691838652</v>
      </c>
      <c r="C45" s="136">
        <f t="shared" si="1"/>
        <v>3487598.4736482245</v>
      </c>
      <c r="D45" s="136">
        <f t="shared" si="2"/>
        <v>2399135.9961733753</v>
      </c>
      <c r="E45" s="136">
        <f>SUM(B45:D45)</f>
        <v>25282467.16166025</v>
      </c>
    </row>
    <row r="46" spans="1:8" x14ac:dyDescent="0.25">
      <c r="A46" s="8" t="s">
        <v>25</v>
      </c>
      <c r="B46" s="136">
        <f t="shared" si="0"/>
        <v>11397982.271711964</v>
      </c>
      <c r="C46" s="136">
        <f t="shared" si="1"/>
        <v>2603543.6934428415</v>
      </c>
      <c r="D46" s="136">
        <f t="shared" si="2"/>
        <v>1790990.4020616703</v>
      </c>
      <c r="E46" s="136">
        <f t="shared" si="3"/>
        <v>15792516.367216477</v>
      </c>
    </row>
    <row r="47" spans="1:8" x14ac:dyDescent="0.25">
      <c r="A47" s="8" t="s">
        <v>26</v>
      </c>
      <c r="B47" s="136">
        <f t="shared" si="0"/>
        <v>6660717.4705381142</v>
      </c>
      <c r="C47" s="136">
        <f t="shared" si="1"/>
        <v>1992768.6426378228</v>
      </c>
      <c r="D47" s="136">
        <f t="shared" si="2"/>
        <v>1370835.2663650652</v>
      </c>
      <c r="E47" s="136">
        <f t="shared" si="3"/>
        <v>10024321.379541002</v>
      </c>
    </row>
    <row r="48" spans="1:8" x14ac:dyDescent="0.25">
      <c r="A48" s="8" t="s">
        <v>28</v>
      </c>
      <c r="B48" s="136">
        <f t="shared" si="0"/>
        <v>6660717.4705381142</v>
      </c>
      <c r="C48" s="136">
        <f t="shared" si="1"/>
        <v>1992768.6426378228</v>
      </c>
      <c r="D48" s="136">
        <f t="shared" si="2"/>
        <v>1370835.2663650652</v>
      </c>
      <c r="E48" s="136">
        <f t="shared" si="3"/>
        <v>10024321.379541002</v>
      </c>
    </row>
    <row r="49" spans="1:15" x14ac:dyDescent="0.25">
      <c r="A49" s="8" t="s">
        <v>30</v>
      </c>
      <c r="B49" s="136">
        <f t="shared" si="0"/>
        <v>13235968.877944632</v>
      </c>
      <c r="C49" s="136">
        <f t="shared" si="1"/>
        <v>2812976.0256970143</v>
      </c>
      <c r="D49" s="136">
        <f t="shared" si="2"/>
        <v>1935059.9246486356</v>
      </c>
      <c r="E49" s="136">
        <f t="shared" si="3"/>
        <v>17984004.82829028</v>
      </c>
    </row>
    <row r="50" spans="1:15" x14ac:dyDescent="0.25">
      <c r="A50" s="8" t="s">
        <v>32</v>
      </c>
      <c r="B50" s="136">
        <f t="shared" si="0"/>
        <v>29618873.292859502</v>
      </c>
      <c r="C50" s="136">
        <f t="shared" si="1"/>
        <v>4510256.2509514224</v>
      </c>
      <c r="D50" s="136">
        <f t="shared" si="2"/>
        <v>3102627.2678415459</v>
      </c>
      <c r="E50" s="136">
        <f t="shared" si="3"/>
        <v>37231756.811652474</v>
      </c>
    </row>
    <row r="51" spans="1:15" x14ac:dyDescent="0.25">
      <c r="A51" s="8" t="s">
        <v>34</v>
      </c>
      <c r="B51" s="136">
        <f t="shared" si="0"/>
        <v>43748854.209564127</v>
      </c>
      <c r="C51" s="136">
        <f t="shared" si="1"/>
        <v>6579029.6031996626</v>
      </c>
      <c r="D51" s="136">
        <f t="shared" si="2"/>
        <v>4525746.5445601065</v>
      </c>
      <c r="E51" s="136">
        <f t="shared" si="3"/>
        <v>54853630.357323892</v>
      </c>
    </row>
    <row r="52" spans="1:15" x14ac:dyDescent="0.25">
      <c r="A52" s="8" t="s">
        <v>35</v>
      </c>
      <c r="B52" s="136">
        <f t="shared" si="0"/>
        <v>50813844.667916439</v>
      </c>
      <c r="C52" s="136">
        <f t="shared" si="1"/>
        <v>7613416.2793237837</v>
      </c>
      <c r="D52" s="136">
        <f t="shared" si="2"/>
        <v>7134798.551877466</v>
      </c>
      <c r="E52" s="136">
        <f t="shared" si="3"/>
        <v>65562059.499117695</v>
      </c>
    </row>
    <row r="56" spans="1:15" ht="18.75" x14ac:dyDescent="0.3">
      <c r="A56" s="28" t="s">
        <v>56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2" t="s">
        <v>41</v>
      </c>
      <c r="B59" s="44" t="s">
        <v>120</v>
      </c>
      <c r="C59" s="60" t="s">
        <v>70</v>
      </c>
      <c r="D59" s="60" t="s">
        <v>71</v>
      </c>
      <c r="E59" s="60" t="s">
        <v>72</v>
      </c>
      <c r="F59" s="45" t="s">
        <v>73</v>
      </c>
    </row>
    <row r="60" spans="1:15" ht="15.75" thickBot="1" x14ac:dyDescent="0.3">
      <c r="A60" s="32"/>
      <c r="B60" s="42" t="s">
        <v>1</v>
      </c>
      <c r="C60" s="42" t="s">
        <v>1</v>
      </c>
      <c r="D60" s="42" t="s">
        <v>1</v>
      </c>
      <c r="E60" s="42" t="s">
        <v>1</v>
      </c>
      <c r="F60" s="42" t="s">
        <v>1</v>
      </c>
      <c r="N60" s="7"/>
      <c r="O60" s="7"/>
    </row>
    <row r="61" spans="1:15" x14ac:dyDescent="0.25">
      <c r="A61" s="8" t="s">
        <v>16</v>
      </c>
      <c r="B61" s="136">
        <f>E41</f>
        <v>65562059.499117695</v>
      </c>
      <c r="C61" s="137">
        <v>25282467.16166025</v>
      </c>
      <c r="D61" s="137">
        <v>29571163.195663642</v>
      </c>
      <c r="E61" s="137">
        <v>10708429.141793802</v>
      </c>
      <c r="F61" s="137">
        <f>SUM(C61:E61)</f>
        <v>65562059.499117695</v>
      </c>
    </row>
    <row r="62" spans="1:15" x14ac:dyDescent="0.25">
      <c r="A62" s="8" t="s">
        <v>18</v>
      </c>
      <c r="B62" s="136">
        <f t="shared" ref="B62:B72" si="4">E42</f>
        <v>65562059.499117695</v>
      </c>
      <c r="C62" s="137">
        <v>25282467.16166025</v>
      </c>
      <c r="D62" s="137">
        <v>29571163.195663642</v>
      </c>
      <c r="E62" s="137">
        <v>10708429.141793802</v>
      </c>
      <c r="F62" s="137">
        <f t="shared" ref="F62:F72" si="5">SUM(C62:E62)</f>
        <v>65562059.499117695</v>
      </c>
    </row>
    <row r="63" spans="1:15" x14ac:dyDescent="0.25">
      <c r="A63" s="8" t="s">
        <v>20</v>
      </c>
      <c r="B63" s="136">
        <f t="shared" si="4"/>
        <v>54853630.357323892</v>
      </c>
      <c r="C63" s="137">
        <v>25282467.16166025</v>
      </c>
      <c r="D63" s="137">
        <v>29571163.195663642</v>
      </c>
      <c r="E63" s="137">
        <v>0</v>
      </c>
      <c r="F63" s="137">
        <f t="shared" si="5"/>
        <v>54853630.357323892</v>
      </c>
    </row>
    <row r="64" spans="1:15" x14ac:dyDescent="0.25">
      <c r="A64" s="8" t="s">
        <v>22</v>
      </c>
      <c r="B64" s="136">
        <f t="shared" si="4"/>
        <v>40168735.735931039</v>
      </c>
      <c r="C64" s="137">
        <v>25282467.16166025</v>
      </c>
      <c r="D64" s="137">
        <v>0</v>
      </c>
      <c r="E64" s="137">
        <v>14886268.574270789</v>
      </c>
      <c r="F64" s="137">
        <f t="shared" si="5"/>
        <v>40168735.735931039</v>
      </c>
    </row>
    <row r="65" spans="1:15" x14ac:dyDescent="0.25">
      <c r="A65" s="8" t="s">
        <v>24</v>
      </c>
      <c r="B65" s="136">
        <f>E45</f>
        <v>25282467.16166025</v>
      </c>
      <c r="C65" s="137">
        <v>25282467.16166025</v>
      </c>
      <c r="D65" s="137">
        <v>0</v>
      </c>
      <c r="E65" s="137">
        <v>0</v>
      </c>
      <c r="F65" s="137">
        <f t="shared" si="5"/>
        <v>25282467.16166025</v>
      </c>
    </row>
    <row r="66" spans="1:15" x14ac:dyDescent="0.25">
      <c r="A66" s="8" t="s">
        <v>25</v>
      </c>
      <c r="B66" s="136">
        <f t="shared" si="4"/>
        <v>15792516.367216477</v>
      </c>
      <c r="C66" s="137">
        <v>25282467.16166025</v>
      </c>
      <c r="D66" s="137">
        <v>0</v>
      </c>
      <c r="E66" s="137">
        <v>0</v>
      </c>
      <c r="F66" s="137">
        <f>SUM(C66:E66)</f>
        <v>25282467.16166025</v>
      </c>
    </row>
    <row r="67" spans="1:15" x14ac:dyDescent="0.25">
      <c r="A67" s="8" t="s">
        <v>26</v>
      </c>
      <c r="B67" s="136">
        <f t="shared" si="4"/>
        <v>10024321.379541002</v>
      </c>
      <c r="C67" s="137">
        <v>25282467.16166025</v>
      </c>
      <c r="D67" s="137">
        <v>0</v>
      </c>
      <c r="E67" s="137">
        <v>0</v>
      </c>
      <c r="F67" s="137">
        <f t="shared" si="5"/>
        <v>25282467.16166025</v>
      </c>
    </row>
    <row r="68" spans="1:15" x14ac:dyDescent="0.25">
      <c r="A68" s="8" t="s">
        <v>28</v>
      </c>
      <c r="B68" s="136">
        <f t="shared" si="4"/>
        <v>10024321.379541002</v>
      </c>
      <c r="C68" s="137">
        <v>25282467.16166025</v>
      </c>
      <c r="D68" s="137">
        <v>0</v>
      </c>
      <c r="E68" s="137">
        <v>0</v>
      </c>
      <c r="F68" s="137">
        <f t="shared" si="5"/>
        <v>25282467.16166025</v>
      </c>
    </row>
    <row r="69" spans="1:15" x14ac:dyDescent="0.25">
      <c r="A69" s="8" t="s">
        <v>30</v>
      </c>
      <c r="B69" s="136">
        <f t="shared" si="4"/>
        <v>17984004.82829028</v>
      </c>
      <c r="C69" s="137">
        <v>25282467.16166025</v>
      </c>
      <c r="D69" s="137">
        <v>0</v>
      </c>
      <c r="E69" s="137">
        <v>0</v>
      </c>
      <c r="F69" s="137">
        <f t="shared" si="5"/>
        <v>25282467.16166025</v>
      </c>
    </row>
    <row r="70" spans="1:15" x14ac:dyDescent="0.25">
      <c r="A70" s="8" t="s">
        <v>32</v>
      </c>
      <c r="B70" s="136">
        <f t="shared" si="4"/>
        <v>37231756.811652474</v>
      </c>
      <c r="C70" s="137">
        <v>25282467.16166025</v>
      </c>
      <c r="D70" s="137">
        <v>11949289.649992224</v>
      </c>
      <c r="E70" s="137">
        <v>0</v>
      </c>
      <c r="F70" s="137">
        <f t="shared" si="5"/>
        <v>37231756.811652474</v>
      </c>
    </row>
    <row r="71" spans="1:15" x14ac:dyDescent="0.25">
      <c r="A71" s="8" t="s">
        <v>34</v>
      </c>
      <c r="B71" s="136">
        <f t="shared" si="4"/>
        <v>54853630.357323892</v>
      </c>
      <c r="C71" s="137">
        <v>25282467.16166025</v>
      </c>
      <c r="D71" s="137">
        <v>11949289.649992224</v>
      </c>
      <c r="E71" s="137">
        <v>17621873.545671418</v>
      </c>
      <c r="F71" s="137">
        <f t="shared" si="5"/>
        <v>54853630.357323892</v>
      </c>
    </row>
    <row r="72" spans="1:15" x14ac:dyDescent="0.25">
      <c r="A72" s="8" t="s">
        <v>35</v>
      </c>
      <c r="B72" s="136">
        <f t="shared" si="4"/>
        <v>65562059.499117695</v>
      </c>
      <c r="C72" s="137">
        <v>25282467.16166025</v>
      </c>
      <c r="D72" s="137">
        <v>11949289.649992224</v>
      </c>
      <c r="E72" s="137">
        <v>28330302.687465221</v>
      </c>
      <c r="F72" s="137">
        <f t="shared" si="5"/>
        <v>65562059.499117695</v>
      </c>
    </row>
    <row r="75" spans="1:15" ht="18.75" x14ac:dyDescent="0.3">
      <c r="A75" s="28" t="s">
        <v>59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2" t="s">
        <v>41</v>
      </c>
      <c r="B78" s="191" t="s">
        <v>74</v>
      </c>
      <c r="C78" s="192"/>
      <c r="D78" s="193"/>
      <c r="E78" s="6"/>
      <c r="F78" s="6"/>
      <c r="G78" s="29" t="s">
        <v>75</v>
      </c>
    </row>
    <row r="79" spans="1:15" ht="15.75" thickBot="1" x14ac:dyDescent="0.3">
      <c r="A79" s="8"/>
      <c r="B79" s="37" t="s">
        <v>70</v>
      </c>
      <c r="C79" s="37" t="s">
        <v>71</v>
      </c>
      <c r="D79" s="37" t="s">
        <v>72</v>
      </c>
      <c r="E79" s="6"/>
      <c r="F79" s="6"/>
      <c r="G79" s="11"/>
      <c r="O79" s="7"/>
    </row>
    <row r="80" spans="1:15" x14ac:dyDescent="0.25">
      <c r="A80" s="8" t="s">
        <v>16</v>
      </c>
      <c r="B80" s="11">
        <f>C61/F61</f>
        <v>0.38562649426838841</v>
      </c>
      <c r="C80" s="11">
        <f t="shared" ref="C80:C91" si="6">D61/F61</f>
        <v>0.45104079129883951</v>
      </c>
      <c r="D80" s="11">
        <f t="shared" ref="D80:D91" si="7">E61/F61</f>
        <v>0.16333271443277209</v>
      </c>
      <c r="E80" s="11">
        <f t="shared" ref="E80:E91" si="8">SUM(B80:D80)</f>
        <v>1</v>
      </c>
      <c r="F80" s="85"/>
      <c r="G80" s="11">
        <f>F61/B61</f>
        <v>1</v>
      </c>
    </row>
    <row r="81" spans="1:8" x14ac:dyDescent="0.25">
      <c r="A81" s="8" t="s">
        <v>18</v>
      </c>
      <c r="B81" s="11">
        <f t="shared" ref="B81:B91" si="9">C62/F62</f>
        <v>0.38562649426838841</v>
      </c>
      <c r="C81" s="11">
        <f t="shared" si="6"/>
        <v>0.45104079129883951</v>
      </c>
      <c r="D81" s="11">
        <f t="shared" si="7"/>
        <v>0.16333271443277209</v>
      </c>
      <c r="E81" s="11">
        <f t="shared" si="8"/>
        <v>1</v>
      </c>
      <c r="F81" s="85"/>
      <c r="G81" s="11">
        <f t="shared" ref="G81:G91" si="10">F62/B62</f>
        <v>1</v>
      </c>
    </row>
    <row r="82" spans="1:8" x14ac:dyDescent="0.25">
      <c r="A82" s="8" t="s">
        <v>20</v>
      </c>
      <c r="B82" s="11">
        <f t="shared" si="9"/>
        <v>0.46090781953658988</v>
      </c>
      <c r="C82" s="11">
        <f t="shared" si="6"/>
        <v>0.53909218046341012</v>
      </c>
      <c r="D82" s="11">
        <f t="shared" si="7"/>
        <v>0</v>
      </c>
      <c r="E82" s="11">
        <f t="shared" si="8"/>
        <v>1</v>
      </c>
      <c r="F82" s="85"/>
      <c r="G82" s="11">
        <f t="shared" si="10"/>
        <v>1</v>
      </c>
    </row>
    <row r="83" spans="1:8" x14ac:dyDescent="0.25">
      <c r="A83" s="8" t="s">
        <v>22</v>
      </c>
      <c r="B83" s="11">
        <f t="shared" si="9"/>
        <v>0.62940659441877866</v>
      </c>
      <c r="C83" s="11">
        <f t="shared" si="6"/>
        <v>0</v>
      </c>
      <c r="D83" s="11">
        <f t="shared" si="7"/>
        <v>0.37059340558122128</v>
      </c>
      <c r="E83" s="11">
        <f t="shared" si="8"/>
        <v>1</v>
      </c>
      <c r="F83" s="85"/>
      <c r="G83" s="11">
        <f t="shared" si="10"/>
        <v>1</v>
      </c>
    </row>
    <row r="84" spans="1:8" x14ac:dyDescent="0.25">
      <c r="A84" s="8" t="s">
        <v>24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5"/>
      <c r="G84" s="11">
        <f>F65/B65</f>
        <v>1</v>
      </c>
    </row>
    <row r="85" spans="1:8" x14ac:dyDescent="0.25">
      <c r="A85" s="8" t="s">
        <v>25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5"/>
      <c r="G85" s="11">
        <f t="shared" si="10"/>
        <v>1.6009144188157287</v>
      </c>
    </row>
    <row r="86" spans="1:8" x14ac:dyDescent="0.25">
      <c r="A86" s="8" t="s">
        <v>26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5"/>
      <c r="G86" s="11">
        <f t="shared" si="10"/>
        <v>2.5221125904103738</v>
      </c>
    </row>
    <row r="87" spans="1:8" x14ac:dyDescent="0.25">
      <c r="A87" s="8" t="s">
        <v>28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5"/>
      <c r="G87" s="11">
        <f t="shared" si="10"/>
        <v>2.5221125904103738</v>
      </c>
    </row>
    <row r="88" spans="1:8" x14ac:dyDescent="0.25">
      <c r="A88" s="8" t="s">
        <v>30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5"/>
      <c r="G88" s="11">
        <f t="shared" si="10"/>
        <v>1.4058307592249366</v>
      </c>
    </row>
    <row r="89" spans="1:8" x14ac:dyDescent="0.25">
      <c r="A89" s="8" t="s">
        <v>32</v>
      </c>
      <c r="B89" s="11">
        <f t="shared" si="9"/>
        <v>0.67905651859402893</v>
      </c>
      <c r="C89" s="11">
        <f t="shared" si="6"/>
        <v>0.32094348140597112</v>
      </c>
      <c r="D89" s="11">
        <f t="shared" si="7"/>
        <v>0</v>
      </c>
      <c r="E89" s="11">
        <f t="shared" si="8"/>
        <v>1</v>
      </c>
      <c r="F89" s="85"/>
      <c r="G89" s="11">
        <f t="shared" si="10"/>
        <v>1</v>
      </c>
    </row>
    <row r="90" spans="1:8" x14ac:dyDescent="0.25">
      <c r="A90" s="8" t="s">
        <v>34</v>
      </c>
      <c r="B90" s="11">
        <f t="shared" si="9"/>
        <v>0.46090781953658988</v>
      </c>
      <c r="C90" s="11">
        <f t="shared" si="6"/>
        <v>0.217839540831718</v>
      </c>
      <c r="D90" s="11">
        <f t="shared" si="7"/>
        <v>0.32125263963169209</v>
      </c>
      <c r="E90" s="11">
        <f>SUM(B90:D90)</f>
        <v>1</v>
      </c>
      <c r="F90" s="85"/>
      <c r="G90" s="11">
        <f t="shared" si="10"/>
        <v>1</v>
      </c>
    </row>
    <row r="91" spans="1:8" x14ac:dyDescent="0.25">
      <c r="A91" s="8" t="s">
        <v>35</v>
      </c>
      <c r="B91" s="11">
        <f t="shared" si="9"/>
        <v>0.38562649426838841</v>
      </c>
      <c r="C91" s="11">
        <f t="shared" si="6"/>
        <v>0.1822592173168848</v>
      </c>
      <c r="D91" s="11">
        <f t="shared" si="7"/>
        <v>0.43211428841472677</v>
      </c>
      <c r="E91" s="11">
        <f t="shared" si="8"/>
        <v>1</v>
      </c>
      <c r="F91" s="85"/>
      <c r="G91" s="11">
        <f t="shared" si="10"/>
        <v>1</v>
      </c>
    </row>
    <row r="92" spans="1:8" x14ac:dyDescent="0.25">
      <c r="A92" s="134"/>
      <c r="B92" t="s">
        <v>121</v>
      </c>
      <c r="C92" s="133"/>
      <c r="D92" s="133"/>
      <c r="E92" s="133"/>
      <c r="F92" s="133"/>
      <c r="H92" s="133"/>
    </row>
    <row r="94" spans="1:8" ht="18.75" x14ac:dyDescent="0.3">
      <c r="A94" s="28" t="s">
        <v>62</v>
      </c>
      <c r="B94" s="4" t="str">
        <f>B10</f>
        <v>GTS calculates the standard capacity for profile users</v>
      </c>
    </row>
    <row r="96" spans="1:8" ht="17.25" x14ac:dyDescent="0.25">
      <c r="A96" s="9"/>
      <c r="B96" s="9"/>
      <c r="C96" s="34" t="s">
        <v>122</v>
      </c>
      <c r="D96" s="34" t="s">
        <v>1</v>
      </c>
    </row>
    <row r="97" spans="1:9" x14ac:dyDescent="0.25">
      <c r="A97" s="6" t="s">
        <v>123</v>
      </c>
      <c r="B97" s="6"/>
      <c r="C97" s="137">
        <v>7500000</v>
      </c>
      <c r="D97" s="53">
        <f>C97*35.17/3.6</f>
        <v>73270833.333333328</v>
      </c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81</v>
      </c>
    </row>
    <row r="103" spans="1:9" s="25" customFormat="1" ht="15.75" x14ac:dyDescent="0.25">
      <c r="A103" t="s">
        <v>50</v>
      </c>
      <c r="B103" t="s">
        <v>124</v>
      </c>
      <c r="C103"/>
      <c r="D103"/>
      <c r="E103"/>
      <c r="F103" s="5"/>
    </row>
    <row r="104" spans="1:9" s="25" customFormat="1" ht="15.75" x14ac:dyDescent="0.25">
      <c r="A104" t="s">
        <v>52</v>
      </c>
      <c r="B104" t="s">
        <v>125</v>
      </c>
      <c r="C104"/>
      <c r="D104"/>
      <c r="E104"/>
      <c r="F104" s="5"/>
    </row>
    <row r="105" spans="1:9" s="25" customFormat="1" ht="15.75" x14ac:dyDescent="0.25">
      <c r="A105" t="s">
        <v>54</v>
      </c>
      <c r="B105" t="s">
        <v>126</v>
      </c>
      <c r="C105"/>
      <c r="D105"/>
      <c r="E105"/>
      <c r="F105" s="5"/>
    </row>
    <row r="106" spans="1:9" x14ac:dyDescent="0.25">
      <c r="A106" t="s">
        <v>56</v>
      </c>
      <c r="B106" t="s">
        <v>127</v>
      </c>
    </row>
    <row r="107" spans="1:9" x14ac:dyDescent="0.25">
      <c r="A107" t="s">
        <v>59</v>
      </c>
      <c r="B107" t="s">
        <v>128</v>
      </c>
      <c r="I107" s="5"/>
    </row>
    <row r="108" spans="1:9" x14ac:dyDescent="0.25">
      <c r="A108" t="s">
        <v>62</v>
      </c>
      <c r="B108" t="s">
        <v>129</v>
      </c>
    </row>
    <row r="109" spans="1:9" x14ac:dyDescent="0.25">
      <c r="B109" t="s">
        <v>87</v>
      </c>
    </row>
    <row r="110" spans="1:9" x14ac:dyDescent="0.25">
      <c r="A110" t="s">
        <v>130</v>
      </c>
      <c r="B110" t="s">
        <v>88</v>
      </c>
    </row>
    <row r="114" spans="1:7" ht="18.75" x14ac:dyDescent="0.3">
      <c r="A114" s="28" t="s">
        <v>50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131</v>
      </c>
    </row>
    <row r="117" spans="1:7" ht="30" x14ac:dyDescent="0.25">
      <c r="A117" s="32" t="s">
        <v>41</v>
      </c>
      <c r="B117" s="127" t="s">
        <v>113</v>
      </c>
      <c r="C117" s="127" t="s">
        <v>114</v>
      </c>
      <c r="D117" s="127" t="s">
        <v>132</v>
      </c>
      <c r="E117" s="127" t="s">
        <v>133</v>
      </c>
      <c r="G117" s="56" t="s">
        <v>134</v>
      </c>
    </row>
    <row r="118" spans="1:7" x14ac:dyDescent="0.25">
      <c r="A118" s="126" t="s">
        <v>16</v>
      </c>
      <c r="B118" s="158">
        <v>83764311336</v>
      </c>
      <c r="C118" s="158">
        <v>16192644494</v>
      </c>
      <c r="D118" s="159">
        <v>10192437215</v>
      </c>
      <c r="E118" s="159">
        <v>909303757</v>
      </c>
      <c r="F118" s="21"/>
      <c r="G118" s="31" t="s">
        <v>89</v>
      </c>
    </row>
    <row r="119" spans="1:7" x14ac:dyDescent="0.25">
      <c r="A119" s="126" t="s">
        <v>18</v>
      </c>
      <c r="B119" s="158">
        <v>80415780184</v>
      </c>
      <c r="C119" s="158">
        <v>15473288228</v>
      </c>
      <c r="D119" s="159">
        <v>10226024401</v>
      </c>
      <c r="E119" s="159">
        <v>909303757</v>
      </c>
      <c r="F119" s="21"/>
      <c r="G119" s="67" t="s">
        <v>90</v>
      </c>
    </row>
    <row r="120" spans="1:7" x14ac:dyDescent="0.25">
      <c r="A120" s="8" t="s">
        <v>20</v>
      </c>
      <c r="B120" s="158">
        <v>79156311734</v>
      </c>
      <c r="C120" s="158">
        <v>15327821539</v>
      </c>
      <c r="D120" s="159">
        <v>9926840708</v>
      </c>
      <c r="E120" s="159">
        <v>909303757</v>
      </c>
      <c r="F120" s="21"/>
      <c r="G120" s="160" t="s">
        <v>91</v>
      </c>
    </row>
    <row r="121" spans="1:7" x14ac:dyDescent="0.25">
      <c r="A121" s="8" t="s">
        <v>22</v>
      </c>
      <c r="B121" s="158">
        <v>77599545507</v>
      </c>
      <c r="C121" s="158">
        <v>15109319821</v>
      </c>
      <c r="D121" s="159">
        <v>9674888871</v>
      </c>
      <c r="E121" s="159">
        <v>909303757</v>
      </c>
      <c r="F121" s="21"/>
    </row>
    <row r="122" spans="1:7" x14ac:dyDescent="0.25">
      <c r="A122" s="8" t="s">
        <v>24</v>
      </c>
      <c r="B122" s="158">
        <v>75782220369</v>
      </c>
      <c r="C122" s="158">
        <v>14901247142</v>
      </c>
      <c r="D122" s="159">
        <v>9607472597</v>
      </c>
      <c r="E122" s="159">
        <v>909303757</v>
      </c>
    </row>
    <row r="123" spans="1:7" x14ac:dyDescent="0.25">
      <c r="A123" s="8" t="s">
        <v>25</v>
      </c>
      <c r="B123" s="158">
        <v>74593257967</v>
      </c>
      <c r="C123" s="158">
        <v>14720554719</v>
      </c>
      <c r="D123" s="159">
        <v>9483943696</v>
      </c>
      <c r="E123" s="159">
        <v>909303757</v>
      </c>
    </row>
    <row r="124" spans="1:7" x14ac:dyDescent="0.25">
      <c r="A124" s="8" t="s">
        <v>26</v>
      </c>
      <c r="B124" s="158">
        <v>73742870838</v>
      </c>
      <c r="C124" s="158">
        <v>14559217858</v>
      </c>
      <c r="D124" s="159">
        <v>9453846096</v>
      </c>
      <c r="E124" s="159">
        <v>909303757</v>
      </c>
    </row>
    <row r="125" spans="1:7" x14ac:dyDescent="0.25">
      <c r="A125" s="8" t="s">
        <v>28</v>
      </c>
      <c r="B125" s="158">
        <v>72362332642</v>
      </c>
      <c r="C125" s="158">
        <v>14328482192</v>
      </c>
      <c r="D125" s="159">
        <v>9440121073</v>
      </c>
      <c r="E125" s="159">
        <v>909303757</v>
      </c>
    </row>
    <row r="126" spans="1:7" x14ac:dyDescent="0.25">
      <c r="A126" s="8" t="s">
        <v>30</v>
      </c>
      <c r="B126" s="158">
        <v>71725965546</v>
      </c>
      <c r="C126" s="158">
        <v>14209255354</v>
      </c>
      <c r="D126" s="159">
        <v>9422807583</v>
      </c>
      <c r="E126" s="159">
        <v>909303757</v>
      </c>
    </row>
    <row r="127" spans="1:7" x14ac:dyDescent="0.25">
      <c r="A127" s="8" t="s">
        <v>32</v>
      </c>
      <c r="B127" s="158">
        <v>71157539063</v>
      </c>
      <c r="C127" s="158">
        <v>14073310054</v>
      </c>
      <c r="D127" s="159">
        <v>9348939884</v>
      </c>
      <c r="E127" s="159">
        <v>909303757</v>
      </c>
      <c r="F127" s="21"/>
    </row>
    <row r="128" spans="1:7" x14ac:dyDescent="0.25">
      <c r="A128" s="8" t="s">
        <v>34</v>
      </c>
      <c r="B128" s="158">
        <v>70420156868</v>
      </c>
      <c r="C128" s="158">
        <v>13921758877</v>
      </c>
      <c r="D128" s="159">
        <v>9346631708</v>
      </c>
      <c r="E128" s="159">
        <v>909303747</v>
      </c>
    </row>
    <row r="129" spans="1:8" x14ac:dyDescent="0.25">
      <c r="A129" s="8" t="s">
        <v>35</v>
      </c>
      <c r="B129" s="158">
        <v>69566785707</v>
      </c>
      <c r="C129" s="158">
        <v>13734101515</v>
      </c>
      <c r="D129" s="159">
        <v>9092940984</v>
      </c>
      <c r="E129" s="159">
        <v>909303747</v>
      </c>
    </row>
    <row r="131" spans="1:8" x14ac:dyDescent="0.25">
      <c r="C131" s="30"/>
    </row>
    <row r="132" spans="1:8" ht="18.75" x14ac:dyDescent="0.3">
      <c r="A132" s="28" t="s">
        <v>52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135</v>
      </c>
      <c r="C135" s="1"/>
    </row>
    <row r="136" spans="1:8" ht="45" x14ac:dyDescent="0.25">
      <c r="A136" s="32" t="s">
        <v>41</v>
      </c>
      <c r="B136" s="35" t="s">
        <v>136</v>
      </c>
      <c r="C136" s="35" t="s">
        <v>137</v>
      </c>
      <c r="D136" s="35" t="s">
        <v>138</v>
      </c>
      <c r="E136" s="35" t="s">
        <v>139</v>
      </c>
      <c r="F136" s="36" t="s">
        <v>140</v>
      </c>
    </row>
    <row r="137" spans="1:8" x14ac:dyDescent="0.25">
      <c r="A137" s="8" t="s">
        <v>16</v>
      </c>
      <c r="B137" s="161">
        <f>B118*$C$15</f>
        <v>48383705.298542358</v>
      </c>
      <c r="C137" s="161">
        <f>C118*$D$15</f>
        <v>7165284.0509417867</v>
      </c>
      <c r="D137" s="161">
        <f>D118*$E$15</f>
        <v>6144229.4637956163</v>
      </c>
      <c r="E137" s="161">
        <f>E118*$E$15</f>
        <v>548148.67312375689</v>
      </c>
      <c r="F137" s="161">
        <f>SUM(B137:E137)</f>
        <v>62241367.486403517</v>
      </c>
      <c r="H137" s="31" t="s">
        <v>89</v>
      </c>
    </row>
    <row r="138" spans="1:8" x14ac:dyDescent="0.25">
      <c r="A138" s="8" t="s">
        <v>18</v>
      </c>
      <c r="B138" s="161">
        <f t="shared" ref="B138:B148" si="11">B119*$C$15</f>
        <v>46449536.177381963</v>
      </c>
      <c r="C138" s="161">
        <f>C119*$D$15</f>
        <v>6846967.1767817484</v>
      </c>
      <c r="D138" s="161">
        <f>D119*$E$15</f>
        <v>6164476.5718693826</v>
      </c>
      <c r="E138" s="161">
        <f>E119*$E$15</f>
        <v>548148.67312375689</v>
      </c>
      <c r="F138" s="161">
        <f>SUM(B138:E138)</f>
        <v>60009128.599156849</v>
      </c>
      <c r="H138" s="67" t="s">
        <v>90</v>
      </c>
    </row>
    <row r="139" spans="1:8" x14ac:dyDescent="0.25">
      <c r="A139" s="8" t="s">
        <v>20</v>
      </c>
      <c r="B139" s="161">
        <f t="shared" si="11"/>
        <v>45722045.562993996</v>
      </c>
      <c r="C139" s="161">
        <f t="shared" ref="C139:C148" si="12">C120*$D$15</f>
        <v>6782597.8177791946</v>
      </c>
      <c r="D139" s="161">
        <f t="shared" ref="D139:E139" si="13">D120*$E$15</f>
        <v>5984121.9400142599</v>
      </c>
      <c r="E139" s="161">
        <f t="shared" si="13"/>
        <v>548148.67312375689</v>
      </c>
      <c r="F139" s="161">
        <f t="shared" ref="F139:F148" si="14">SUM(B139:E139)</f>
        <v>59036913.993911199</v>
      </c>
      <c r="H139" s="160" t="s">
        <v>91</v>
      </c>
    </row>
    <row r="140" spans="1:8" x14ac:dyDescent="0.25">
      <c r="A140" s="8" t="s">
        <v>22</v>
      </c>
      <c r="B140" s="161">
        <f t="shared" si="11"/>
        <v>44822830.645035014</v>
      </c>
      <c r="C140" s="161">
        <f t="shared" si="12"/>
        <v>6685910.2831600718</v>
      </c>
      <c r="D140" s="161">
        <f t="shared" ref="D140:E140" si="15">D121*$E$15</f>
        <v>5832239.7289495114</v>
      </c>
      <c r="E140" s="161">
        <f t="shared" si="15"/>
        <v>548148.67312375689</v>
      </c>
      <c r="F140" s="161">
        <f t="shared" si="14"/>
        <v>57889129.330268353</v>
      </c>
    </row>
    <row r="141" spans="1:8" x14ac:dyDescent="0.25">
      <c r="A141" s="8" t="s">
        <v>24</v>
      </c>
      <c r="B141" s="161">
        <f t="shared" si="11"/>
        <v>43773112.423680343</v>
      </c>
      <c r="C141" s="161">
        <f t="shared" si="12"/>
        <v>6593837.6233281419</v>
      </c>
      <c r="D141" s="161">
        <f t="shared" ref="D141:E141" si="16">D122*$E$15</f>
        <v>5791599.6888577733</v>
      </c>
      <c r="E141" s="161">
        <f t="shared" si="16"/>
        <v>548148.67312375689</v>
      </c>
      <c r="F141" s="161">
        <f t="shared" si="14"/>
        <v>56706698.408990011</v>
      </c>
    </row>
    <row r="142" spans="1:8" x14ac:dyDescent="0.25">
      <c r="A142" s="8" t="s">
        <v>25</v>
      </c>
      <c r="B142" s="161">
        <f t="shared" si="11"/>
        <v>43086347.313911073</v>
      </c>
      <c r="C142" s="161">
        <f t="shared" si="12"/>
        <v>6513880.7924888264</v>
      </c>
      <c r="D142" s="161">
        <f t="shared" ref="D142:E142" si="17">D123*$E$15</f>
        <v>5717133.7002875907</v>
      </c>
      <c r="E142" s="161">
        <f t="shared" si="17"/>
        <v>548148.67312375689</v>
      </c>
      <c r="F142" s="161">
        <f t="shared" si="14"/>
        <v>55865510.479811244</v>
      </c>
    </row>
    <row r="143" spans="1:8" x14ac:dyDescent="0.25">
      <c r="A143" s="8" t="s">
        <v>26</v>
      </c>
      <c r="B143" s="161">
        <f t="shared" si="11"/>
        <v>42595149.098549798</v>
      </c>
      <c r="C143" s="161">
        <f t="shared" si="12"/>
        <v>6442488.8442878602</v>
      </c>
      <c r="D143" s="161">
        <f t="shared" ref="D143:E143" si="18">D124*$E$15</f>
        <v>5698990.1928213509</v>
      </c>
      <c r="E143" s="161">
        <f t="shared" si="18"/>
        <v>548148.67312375689</v>
      </c>
      <c r="F143" s="161">
        <f t="shared" si="14"/>
        <v>55284776.808782764</v>
      </c>
    </row>
    <row r="144" spans="1:8" x14ac:dyDescent="0.25">
      <c r="A144" s="8" t="s">
        <v>28</v>
      </c>
      <c r="B144" s="161">
        <f t="shared" si="11"/>
        <v>41797726.518893994</v>
      </c>
      <c r="C144" s="161">
        <f t="shared" si="12"/>
        <v>6340387.7583172619</v>
      </c>
      <c r="D144" s="161">
        <f t="shared" ref="D144:E144" si="19">D125*$E$15</f>
        <v>5690716.4415164357</v>
      </c>
      <c r="E144" s="161">
        <f t="shared" si="19"/>
        <v>548148.67312375689</v>
      </c>
      <c r="F144" s="161">
        <f t="shared" si="14"/>
        <v>54376979.391851448</v>
      </c>
    </row>
    <row r="145" spans="1:7" x14ac:dyDescent="0.25">
      <c r="A145" s="8" t="s">
        <v>30</v>
      </c>
      <c r="B145" s="161">
        <f t="shared" si="11"/>
        <v>41430149.951457679</v>
      </c>
      <c r="C145" s="161">
        <f t="shared" si="12"/>
        <v>6287629.5963578504</v>
      </c>
      <c r="D145" s="161">
        <f t="shared" ref="D145:E145" si="20">D126*$E$15</f>
        <v>5680279.4819222596</v>
      </c>
      <c r="E145" s="161">
        <f t="shared" si="20"/>
        <v>548148.67312375689</v>
      </c>
      <c r="F145" s="161">
        <f t="shared" si="14"/>
        <v>53946207.702861547</v>
      </c>
    </row>
    <row r="146" spans="1:7" x14ac:dyDescent="0.25">
      <c r="A146" s="8" t="s">
        <v>32</v>
      </c>
      <c r="B146" s="161">
        <f t="shared" si="11"/>
        <v>41101817.049309902</v>
      </c>
      <c r="C146" s="161">
        <f t="shared" si="12"/>
        <v>6227473.4748391304</v>
      </c>
      <c r="D146" s="161">
        <f t="shared" ref="D146:E146" si="21">D127*$E$15</f>
        <v>5635750.3783286018</v>
      </c>
      <c r="E146" s="161">
        <f t="shared" si="21"/>
        <v>548148.67312375689</v>
      </c>
      <c r="F146" s="161">
        <f t="shared" si="14"/>
        <v>53513189.575601384</v>
      </c>
    </row>
    <row r="147" spans="1:7" x14ac:dyDescent="0.25">
      <c r="A147" s="8" t="s">
        <v>34</v>
      </c>
      <c r="B147" s="161">
        <f t="shared" si="11"/>
        <v>40675892.425251797</v>
      </c>
      <c r="C147" s="161">
        <f t="shared" si="12"/>
        <v>6160411.715293806</v>
      </c>
      <c r="D147" s="161">
        <f t="shared" ref="D147:E147" si="22">D128*$E$15</f>
        <v>5634358.95813266</v>
      </c>
      <c r="E147" s="161">
        <f t="shared" si="22"/>
        <v>548148.66709553287</v>
      </c>
      <c r="F147" s="161">
        <f t="shared" si="14"/>
        <v>53018811.765773803</v>
      </c>
    </row>
    <row r="148" spans="1:7" x14ac:dyDescent="0.25">
      <c r="A148" s="8" t="s">
        <v>35</v>
      </c>
      <c r="B148" s="161">
        <f t="shared" si="11"/>
        <v>40182970.581741646</v>
      </c>
      <c r="C148" s="161">
        <f t="shared" si="12"/>
        <v>6077372.8822311368</v>
      </c>
      <c r="D148" s="161">
        <f t="shared" ref="D148:E148" si="23">D129*$E$15</f>
        <v>5481428.5070332419</v>
      </c>
      <c r="E148" s="161">
        <f t="shared" si="23"/>
        <v>548148.66709553287</v>
      </c>
      <c r="F148" s="161">
        <f t="shared" si="14"/>
        <v>52289920.638101563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54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41</v>
      </c>
      <c r="B155" s="10" t="s">
        <v>141</v>
      </c>
    </row>
    <row r="156" spans="1:7" x14ac:dyDescent="0.25">
      <c r="A156" t="s">
        <v>16</v>
      </c>
      <c r="B156" s="157">
        <f t="shared" ref="B156:B166" si="24">ROUND(($D$97/F137),2)</f>
        <v>1.18</v>
      </c>
      <c r="G156" s="31" t="s">
        <v>89</v>
      </c>
    </row>
    <row r="157" spans="1:7" x14ac:dyDescent="0.25">
      <c r="A157" t="s">
        <v>18</v>
      </c>
      <c r="B157" s="157">
        <f t="shared" si="24"/>
        <v>1.22</v>
      </c>
      <c r="G157" s="67" t="s">
        <v>90</v>
      </c>
    </row>
    <row r="158" spans="1:7" x14ac:dyDescent="0.25">
      <c r="A158" t="s">
        <v>20</v>
      </c>
      <c r="B158" s="157">
        <f t="shared" si="24"/>
        <v>1.24</v>
      </c>
      <c r="G158" s="160" t="s">
        <v>91</v>
      </c>
    </row>
    <row r="159" spans="1:7" x14ac:dyDescent="0.25">
      <c r="A159" t="s">
        <v>22</v>
      </c>
      <c r="B159" s="157">
        <f t="shared" si="24"/>
        <v>1.27</v>
      </c>
    </row>
    <row r="160" spans="1:7" x14ac:dyDescent="0.25">
      <c r="A160" t="s">
        <v>24</v>
      </c>
      <c r="B160" s="157">
        <f t="shared" si="24"/>
        <v>1.29</v>
      </c>
    </row>
    <row r="161" spans="1:5" x14ac:dyDescent="0.25">
      <c r="A161" t="s">
        <v>25</v>
      </c>
      <c r="B161" s="157">
        <f t="shared" si="24"/>
        <v>1.31</v>
      </c>
    </row>
    <row r="162" spans="1:5" x14ac:dyDescent="0.25">
      <c r="A162" t="s">
        <v>26</v>
      </c>
      <c r="B162" s="157">
        <f t="shared" si="24"/>
        <v>1.33</v>
      </c>
    </row>
    <row r="163" spans="1:5" x14ac:dyDescent="0.25">
      <c r="A163" t="s">
        <v>28</v>
      </c>
      <c r="B163" s="157">
        <f t="shared" si="24"/>
        <v>1.35</v>
      </c>
    </row>
    <row r="164" spans="1:5" x14ac:dyDescent="0.25">
      <c r="A164" t="s">
        <v>30</v>
      </c>
      <c r="B164" s="157">
        <f t="shared" si="24"/>
        <v>1.36</v>
      </c>
    </row>
    <row r="165" spans="1:5" x14ac:dyDescent="0.25">
      <c r="A165" t="s">
        <v>32</v>
      </c>
      <c r="B165" s="157">
        <f t="shared" si="24"/>
        <v>1.37</v>
      </c>
    </row>
    <row r="166" spans="1:5" x14ac:dyDescent="0.25">
      <c r="A166" t="s">
        <v>34</v>
      </c>
      <c r="B166" s="157">
        <f t="shared" si="24"/>
        <v>1.38</v>
      </c>
    </row>
    <row r="167" spans="1:5" x14ac:dyDescent="0.25">
      <c r="A167" t="s">
        <v>35</v>
      </c>
      <c r="B167" s="157">
        <f>ROUND(($D$97/F148),2)</f>
        <v>1.4</v>
      </c>
    </row>
    <row r="169" spans="1:5" x14ac:dyDescent="0.25">
      <c r="A169" s="1"/>
    </row>
    <row r="170" spans="1:5" ht="18.75" x14ac:dyDescent="0.3">
      <c r="A170" s="28" t="s">
        <v>56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142</v>
      </c>
    </row>
    <row r="173" spans="1:5" ht="45" x14ac:dyDescent="0.25">
      <c r="A173" s="32" t="s">
        <v>41</v>
      </c>
      <c r="B173" s="35" t="s">
        <v>143</v>
      </c>
      <c r="C173" s="35" t="s">
        <v>144</v>
      </c>
      <c r="D173" s="35" t="s">
        <v>145</v>
      </c>
      <c r="E173" s="35" t="s">
        <v>146</v>
      </c>
    </row>
    <row r="174" spans="1:5" x14ac:dyDescent="0.25">
      <c r="A174" s="8" t="s">
        <v>16</v>
      </c>
      <c r="B174" s="49">
        <f>'Quick calculator Profile'!C7</f>
        <v>0</v>
      </c>
      <c r="C174" s="49">
        <f>'Quick calculator Profile'!D7</f>
        <v>0</v>
      </c>
      <c r="D174" s="49">
        <f>'Quick calculator Profile'!E7</f>
        <v>0</v>
      </c>
      <c r="E174" s="49">
        <f>'Quick calculator Profile'!F7</f>
        <v>0</v>
      </c>
    </row>
    <row r="175" spans="1:5" x14ac:dyDescent="0.25">
      <c r="A175" s="8" t="s">
        <v>18</v>
      </c>
      <c r="B175" s="49">
        <f>'Quick calculator Profile'!C8</f>
        <v>0</v>
      </c>
      <c r="C175" s="49">
        <f>'Quick calculator Profile'!D8</f>
        <v>0</v>
      </c>
      <c r="D175" s="49">
        <f>'Quick calculator Profile'!E8</f>
        <v>0</v>
      </c>
      <c r="E175" s="49">
        <f>'Quick calculator Profile'!F8</f>
        <v>0</v>
      </c>
    </row>
    <row r="176" spans="1:5" x14ac:dyDescent="0.25">
      <c r="A176" s="8" t="s">
        <v>20</v>
      </c>
      <c r="B176" s="49">
        <f>'Quick calculator Profile'!C9</f>
        <v>0</v>
      </c>
      <c r="C176" s="49">
        <f>'Quick calculator Profile'!D9</f>
        <v>0</v>
      </c>
      <c r="D176" s="49">
        <f>'Quick calculator Profile'!E9</f>
        <v>0</v>
      </c>
      <c r="E176" s="49">
        <f>'Quick calculator Profile'!F9</f>
        <v>0</v>
      </c>
    </row>
    <row r="177" spans="1:7" x14ac:dyDescent="0.25">
      <c r="A177" s="8" t="s">
        <v>22</v>
      </c>
      <c r="B177" s="49">
        <f>'Quick calculator Profile'!C10</f>
        <v>0</v>
      </c>
      <c r="C177" s="49">
        <f>'Quick calculator Profile'!D10</f>
        <v>0</v>
      </c>
      <c r="D177" s="49">
        <f>'Quick calculator Profile'!E10</f>
        <v>0</v>
      </c>
      <c r="E177" s="49">
        <f>'Quick calculator Profile'!F10</f>
        <v>0</v>
      </c>
    </row>
    <row r="178" spans="1:7" x14ac:dyDescent="0.25">
      <c r="A178" s="8" t="s">
        <v>24</v>
      </c>
      <c r="B178" s="49">
        <f>'Quick calculator Profile'!C11</f>
        <v>0</v>
      </c>
      <c r="C178" s="49">
        <f>'Quick calculator Profile'!D11</f>
        <v>0</v>
      </c>
      <c r="D178" s="49">
        <f>'Quick calculator Profile'!E11</f>
        <v>0</v>
      </c>
      <c r="E178" s="49">
        <f>'Quick calculator Profile'!F11</f>
        <v>0</v>
      </c>
    </row>
    <row r="179" spans="1:7" x14ac:dyDescent="0.25">
      <c r="A179" s="8" t="s">
        <v>25</v>
      </c>
      <c r="B179" s="49">
        <f>'Quick calculator Profile'!C12</f>
        <v>0</v>
      </c>
      <c r="C179" s="49">
        <f>'Quick calculator Profile'!D12</f>
        <v>0</v>
      </c>
      <c r="D179" s="49">
        <f>'Quick calculator Profile'!E12</f>
        <v>0</v>
      </c>
      <c r="E179" s="49">
        <f>'Quick calculator Profile'!F12</f>
        <v>0</v>
      </c>
    </row>
    <row r="180" spans="1:7" x14ac:dyDescent="0.25">
      <c r="A180" s="8" t="s">
        <v>26</v>
      </c>
      <c r="B180" s="49">
        <f>'Quick calculator Profile'!C13</f>
        <v>0</v>
      </c>
      <c r="C180" s="49">
        <f>'Quick calculator Profile'!D13</f>
        <v>0</v>
      </c>
      <c r="D180" s="49">
        <f>'Quick calculator Profile'!E13</f>
        <v>0</v>
      </c>
      <c r="E180" s="49">
        <f>'Quick calculator Profile'!F13</f>
        <v>0</v>
      </c>
    </row>
    <row r="181" spans="1:7" x14ac:dyDescent="0.25">
      <c r="A181" s="8" t="s">
        <v>28</v>
      </c>
      <c r="B181" s="49">
        <f>'Quick calculator Profile'!C14</f>
        <v>0</v>
      </c>
      <c r="C181" s="49">
        <f>'Quick calculator Profile'!D14</f>
        <v>0</v>
      </c>
      <c r="D181" s="49">
        <f>'Quick calculator Profile'!E14</f>
        <v>0</v>
      </c>
      <c r="E181" s="49">
        <f>'Quick calculator Profile'!F14</f>
        <v>0</v>
      </c>
    </row>
    <row r="182" spans="1:7" x14ac:dyDescent="0.25">
      <c r="A182" s="8" t="s">
        <v>30</v>
      </c>
      <c r="B182" s="49">
        <f>'Quick calculator Profile'!C15</f>
        <v>0</v>
      </c>
      <c r="C182" s="49">
        <f>'Quick calculator Profile'!D15</f>
        <v>0</v>
      </c>
      <c r="D182" s="49">
        <f>'Quick calculator Profile'!E15</f>
        <v>0</v>
      </c>
      <c r="E182" s="49">
        <f>'Quick calculator Profile'!F15</f>
        <v>0</v>
      </c>
    </row>
    <row r="183" spans="1:7" x14ac:dyDescent="0.25">
      <c r="A183" s="8" t="s">
        <v>32</v>
      </c>
      <c r="B183" s="49">
        <f>'Quick calculator Profile'!C16</f>
        <v>0</v>
      </c>
      <c r="C183" s="49">
        <f>'Quick calculator Profile'!D16</f>
        <v>0</v>
      </c>
      <c r="D183" s="49">
        <f>'Quick calculator Profile'!E16</f>
        <v>0</v>
      </c>
      <c r="E183" s="49">
        <f>'Quick calculator Profile'!F16</f>
        <v>0</v>
      </c>
    </row>
    <row r="184" spans="1:7" x14ac:dyDescent="0.25">
      <c r="A184" s="8" t="s">
        <v>34</v>
      </c>
      <c r="B184" s="49">
        <f>'Quick calculator Profile'!C17</f>
        <v>0</v>
      </c>
      <c r="C184" s="49">
        <f>'Quick calculator Profile'!D17</f>
        <v>0</v>
      </c>
      <c r="D184" s="49">
        <f>'Quick calculator Profile'!E17</f>
        <v>0</v>
      </c>
      <c r="E184" s="49">
        <f>'Quick calculator Profile'!F17</f>
        <v>0</v>
      </c>
    </row>
    <row r="185" spans="1:7" x14ac:dyDescent="0.25">
      <c r="A185" s="8" t="s">
        <v>35</v>
      </c>
      <c r="B185" s="49">
        <f>'Quick calculator Profile'!C18</f>
        <v>0</v>
      </c>
      <c r="C185" s="49">
        <f>'Quick calculator Profile'!D18</f>
        <v>0</v>
      </c>
      <c r="D185" s="49">
        <f>'Quick calculator Profile'!E18</f>
        <v>0</v>
      </c>
      <c r="E185" s="49">
        <f>'Quick calculator Profile'!F18</f>
        <v>0</v>
      </c>
    </row>
    <row r="186" spans="1:7" x14ac:dyDescent="0.25">
      <c r="B186" s="50" t="s">
        <v>147</v>
      </c>
      <c r="C186" s="30"/>
    </row>
    <row r="187" spans="1:7" x14ac:dyDescent="0.25">
      <c r="C187" s="30"/>
    </row>
    <row r="188" spans="1:7" ht="18.75" x14ac:dyDescent="0.3">
      <c r="A188" s="28" t="s">
        <v>59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200" t="s">
        <v>148</v>
      </c>
      <c r="C191" s="200"/>
      <c r="D191" s="200"/>
      <c r="E191" s="200"/>
    </row>
    <row r="192" spans="1:7" ht="60" x14ac:dyDescent="0.25">
      <c r="A192" s="32" t="s">
        <v>41</v>
      </c>
      <c r="B192" s="35" t="s">
        <v>136</v>
      </c>
      <c r="C192" s="35" t="s">
        <v>137</v>
      </c>
      <c r="D192" s="35" t="s">
        <v>138</v>
      </c>
      <c r="E192" s="35" t="s">
        <v>139</v>
      </c>
      <c r="F192" s="36" t="s">
        <v>149</v>
      </c>
      <c r="G192" s="36" t="s">
        <v>150</v>
      </c>
    </row>
    <row r="193" spans="1:9" x14ac:dyDescent="0.25">
      <c r="A193" s="8" t="s">
        <v>16</v>
      </c>
      <c r="B193" s="51">
        <f>B174*C15</f>
        <v>0</v>
      </c>
      <c r="C193" s="51">
        <f>C174*D15</f>
        <v>0</v>
      </c>
      <c r="D193" s="51">
        <f t="shared" ref="B193:D204" si="25">D174*E15</f>
        <v>0</v>
      </c>
      <c r="E193" s="51">
        <f>E174*E15</f>
        <v>0</v>
      </c>
      <c r="F193" s="51">
        <f>SUM(B193:E193)</f>
        <v>0</v>
      </c>
      <c r="G193" s="52">
        <f>F193*B156</f>
        <v>0</v>
      </c>
      <c r="I193" s="21"/>
    </row>
    <row r="194" spans="1:9" x14ac:dyDescent="0.25">
      <c r="A194" s="8" t="s">
        <v>18</v>
      </c>
      <c r="B194" s="51">
        <f t="shared" si="25"/>
        <v>0</v>
      </c>
      <c r="C194" s="51">
        <f t="shared" si="25"/>
        <v>0</v>
      </c>
      <c r="D194" s="51">
        <f t="shared" si="25"/>
        <v>0</v>
      </c>
      <c r="E194" s="51">
        <f t="shared" ref="E194:E204" si="26">E175*E16</f>
        <v>0</v>
      </c>
      <c r="F194" s="51">
        <f t="shared" ref="F194:F204" si="27">SUM(B194:E194)</f>
        <v>0</v>
      </c>
      <c r="G194" s="52">
        <f t="shared" ref="G194:G204" si="28">F194*B157</f>
        <v>0</v>
      </c>
      <c r="I194" s="21"/>
    </row>
    <row r="195" spans="1:9" x14ac:dyDescent="0.25">
      <c r="A195" s="8" t="s">
        <v>20</v>
      </c>
      <c r="B195" s="51">
        <f t="shared" si="25"/>
        <v>0</v>
      </c>
      <c r="C195" s="51">
        <f t="shared" si="25"/>
        <v>0</v>
      </c>
      <c r="D195" s="51">
        <f t="shared" si="25"/>
        <v>0</v>
      </c>
      <c r="E195" s="51">
        <f t="shared" si="26"/>
        <v>0</v>
      </c>
      <c r="F195" s="51">
        <f t="shared" si="27"/>
        <v>0</v>
      </c>
      <c r="G195" s="52">
        <f t="shared" si="28"/>
        <v>0</v>
      </c>
      <c r="I195" s="21"/>
    </row>
    <row r="196" spans="1:9" x14ac:dyDescent="0.25">
      <c r="A196" s="8" t="s">
        <v>22</v>
      </c>
      <c r="B196" s="51">
        <f t="shared" si="25"/>
        <v>0</v>
      </c>
      <c r="C196" s="51">
        <f t="shared" si="25"/>
        <v>0</v>
      </c>
      <c r="D196" s="51">
        <f t="shared" si="25"/>
        <v>0</v>
      </c>
      <c r="E196" s="51">
        <f t="shared" si="26"/>
        <v>0</v>
      </c>
      <c r="F196" s="51">
        <f t="shared" si="27"/>
        <v>0</v>
      </c>
      <c r="G196" s="52">
        <f t="shared" si="28"/>
        <v>0</v>
      </c>
      <c r="I196" s="21"/>
    </row>
    <row r="197" spans="1:9" x14ac:dyDescent="0.25">
      <c r="A197" s="8" t="s">
        <v>24</v>
      </c>
      <c r="B197" s="51">
        <f t="shared" si="25"/>
        <v>0</v>
      </c>
      <c r="C197" s="51">
        <f t="shared" si="25"/>
        <v>0</v>
      </c>
      <c r="D197" s="51">
        <f t="shared" si="25"/>
        <v>0</v>
      </c>
      <c r="E197" s="51">
        <f t="shared" si="26"/>
        <v>0</v>
      </c>
      <c r="F197" s="51">
        <f t="shared" si="27"/>
        <v>0</v>
      </c>
      <c r="G197" s="52">
        <f t="shared" si="28"/>
        <v>0</v>
      </c>
      <c r="I197" s="21"/>
    </row>
    <row r="198" spans="1:9" x14ac:dyDescent="0.25">
      <c r="A198" s="8" t="s">
        <v>25</v>
      </c>
      <c r="B198" s="51">
        <f t="shared" si="25"/>
        <v>0</v>
      </c>
      <c r="C198" s="51">
        <f t="shared" si="25"/>
        <v>0</v>
      </c>
      <c r="D198" s="51">
        <f t="shared" si="25"/>
        <v>0</v>
      </c>
      <c r="E198" s="51">
        <f t="shared" si="26"/>
        <v>0</v>
      </c>
      <c r="F198" s="51">
        <f t="shared" si="27"/>
        <v>0</v>
      </c>
      <c r="G198" s="52">
        <f t="shared" si="28"/>
        <v>0</v>
      </c>
      <c r="I198" s="21"/>
    </row>
    <row r="199" spans="1:9" x14ac:dyDescent="0.25">
      <c r="A199" s="8" t="s">
        <v>26</v>
      </c>
      <c r="B199" s="51">
        <f t="shared" si="25"/>
        <v>0</v>
      </c>
      <c r="C199" s="51">
        <f t="shared" si="25"/>
        <v>0</v>
      </c>
      <c r="D199" s="51">
        <f t="shared" si="25"/>
        <v>0</v>
      </c>
      <c r="E199" s="51">
        <f t="shared" si="26"/>
        <v>0</v>
      </c>
      <c r="F199" s="51">
        <f t="shared" si="27"/>
        <v>0</v>
      </c>
      <c r="G199" s="52">
        <f t="shared" si="28"/>
        <v>0</v>
      </c>
      <c r="I199" s="21"/>
    </row>
    <row r="200" spans="1:9" x14ac:dyDescent="0.25">
      <c r="A200" s="8" t="s">
        <v>28</v>
      </c>
      <c r="B200" s="51">
        <f t="shared" si="25"/>
        <v>0</v>
      </c>
      <c r="C200" s="51">
        <f t="shared" si="25"/>
        <v>0</v>
      </c>
      <c r="D200" s="51">
        <f t="shared" si="25"/>
        <v>0</v>
      </c>
      <c r="E200" s="51">
        <f t="shared" si="26"/>
        <v>0</v>
      </c>
      <c r="F200" s="51">
        <f t="shared" si="27"/>
        <v>0</v>
      </c>
      <c r="G200" s="52">
        <f t="shared" si="28"/>
        <v>0</v>
      </c>
      <c r="I200" s="21"/>
    </row>
    <row r="201" spans="1:9" x14ac:dyDescent="0.25">
      <c r="A201" s="8" t="s">
        <v>30</v>
      </c>
      <c r="B201" s="51">
        <f t="shared" si="25"/>
        <v>0</v>
      </c>
      <c r="C201" s="51">
        <f t="shared" si="25"/>
        <v>0</v>
      </c>
      <c r="D201" s="51">
        <f t="shared" si="25"/>
        <v>0</v>
      </c>
      <c r="E201" s="51">
        <f t="shared" si="26"/>
        <v>0</v>
      </c>
      <c r="F201" s="51">
        <f t="shared" si="27"/>
        <v>0</v>
      </c>
      <c r="G201" s="52">
        <f t="shared" si="28"/>
        <v>0</v>
      </c>
      <c r="I201" s="21"/>
    </row>
    <row r="202" spans="1:9" x14ac:dyDescent="0.25">
      <c r="A202" s="8" t="s">
        <v>32</v>
      </c>
      <c r="B202" s="51">
        <f t="shared" si="25"/>
        <v>0</v>
      </c>
      <c r="C202" s="51">
        <f t="shared" si="25"/>
        <v>0</v>
      </c>
      <c r="D202" s="51">
        <f t="shared" si="25"/>
        <v>0</v>
      </c>
      <c r="E202" s="51">
        <f t="shared" si="26"/>
        <v>0</v>
      </c>
      <c r="F202" s="51">
        <f t="shared" si="27"/>
        <v>0</v>
      </c>
      <c r="G202" s="52">
        <f t="shared" si="28"/>
        <v>0</v>
      </c>
      <c r="I202" s="21"/>
    </row>
    <row r="203" spans="1:9" x14ac:dyDescent="0.25">
      <c r="A203" s="8" t="s">
        <v>34</v>
      </c>
      <c r="B203" s="51">
        <f t="shared" si="25"/>
        <v>0</v>
      </c>
      <c r="C203" s="51">
        <f t="shared" si="25"/>
        <v>0</v>
      </c>
      <c r="D203" s="51">
        <f t="shared" si="25"/>
        <v>0</v>
      </c>
      <c r="E203" s="51">
        <f t="shared" si="26"/>
        <v>0</v>
      </c>
      <c r="F203" s="51">
        <f t="shared" si="27"/>
        <v>0</v>
      </c>
      <c r="G203" s="52">
        <f t="shared" si="28"/>
        <v>0</v>
      </c>
      <c r="I203" s="21"/>
    </row>
    <row r="204" spans="1:9" x14ac:dyDescent="0.25">
      <c r="A204" s="8" t="s">
        <v>35</v>
      </c>
      <c r="B204" s="51">
        <f t="shared" si="25"/>
        <v>0</v>
      </c>
      <c r="C204" s="51">
        <f t="shared" si="25"/>
        <v>0</v>
      </c>
      <c r="D204" s="51">
        <f t="shared" si="25"/>
        <v>0</v>
      </c>
      <c r="E204" s="51">
        <f t="shared" si="26"/>
        <v>0</v>
      </c>
      <c r="F204" s="51">
        <f t="shared" si="27"/>
        <v>0</v>
      </c>
      <c r="G204" s="52">
        <f t="shared" si="28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62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91" t="s">
        <v>95</v>
      </c>
      <c r="C210" s="192"/>
      <c r="D210" s="193"/>
    </row>
    <row r="211" spans="1:14" ht="15.75" thickBot="1" x14ac:dyDescent="0.3">
      <c r="A211" s="32" t="s">
        <v>41</v>
      </c>
      <c r="B211" s="33" t="s">
        <v>70</v>
      </c>
      <c r="C211" s="33" t="s">
        <v>71</v>
      </c>
      <c r="D211" s="33" t="s">
        <v>72</v>
      </c>
      <c r="N211" s="7"/>
    </row>
    <row r="212" spans="1:14" x14ac:dyDescent="0.25">
      <c r="A212" s="8" t="s">
        <v>16</v>
      </c>
      <c r="B212" s="53">
        <f>ROUND(G193*B80*G80,0)</f>
        <v>0</v>
      </c>
      <c r="C212" s="53">
        <f t="shared" ref="C212:C223" si="29">ROUND(G193*C80*G80,0)</f>
        <v>0</v>
      </c>
      <c r="D212" s="53">
        <f t="shared" ref="D212:D223" si="30">ROUND(G193*D80*G80,0)</f>
        <v>0</v>
      </c>
      <c r="F212" s="21"/>
    </row>
    <row r="213" spans="1:14" x14ac:dyDescent="0.25">
      <c r="A213" s="8" t="s">
        <v>18</v>
      </c>
      <c r="B213" s="53">
        <f t="shared" ref="B213:B223" si="31">ROUND(G194*B81*G81,0)</f>
        <v>0</v>
      </c>
      <c r="C213" s="53">
        <f t="shared" si="29"/>
        <v>0</v>
      </c>
      <c r="D213" s="53">
        <f t="shared" si="30"/>
        <v>0</v>
      </c>
      <c r="F213" s="21"/>
    </row>
    <row r="214" spans="1:14" x14ac:dyDescent="0.25">
      <c r="A214" s="8" t="s">
        <v>20</v>
      </c>
      <c r="B214" s="53">
        <f t="shared" si="31"/>
        <v>0</v>
      </c>
      <c r="C214" s="53">
        <f t="shared" si="29"/>
        <v>0</v>
      </c>
      <c r="D214" s="53">
        <f t="shared" si="30"/>
        <v>0</v>
      </c>
      <c r="F214" s="21"/>
    </row>
    <row r="215" spans="1:14" x14ac:dyDescent="0.25">
      <c r="A215" s="8" t="s">
        <v>22</v>
      </c>
      <c r="B215" s="53">
        <f t="shared" si="31"/>
        <v>0</v>
      </c>
      <c r="C215" s="53">
        <f t="shared" si="29"/>
        <v>0</v>
      </c>
      <c r="D215" s="53">
        <f t="shared" si="30"/>
        <v>0</v>
      </c>
      <c r="F215" s="21"/>
    </row>
    <row r="216" spans="1:14" x14ac:dyDescent="0.25">
      <c r="A216" s="8" t="s">
        <v>24</v>
      </c>
      <c r="B216" s="53">
        <f t="shared" si="31"/>
        <v>0</v>
      </c>
      <c r="C216" s="53">
        <f t="shared" si="29"/>
        <v>0</v>
      </c>
      <c r="D216" s="53">
        <f t="shared" si="30"/>
        <v>0</v>
      </c>
      <c r="F216" s="21"/>
    </row>
    <row r="217" spans="1:14" x14ac:dyDescent="0.25">
      <c r="A217" s="8" t="s">
        <v>25</v>
      </c>
      <c r="B217" s="53">
        <f t="shared" si="31"/>
        <v>0</v>
      </c>
      <c r="C217" s="53">
        <f t="shared" si="29"/>
        <v>0</v>
      </c>
      <c r="D217" s="53">
        <f t="shared" si="30"/>
        <v>0</v>
      </c>
      <c r="F217" s="21"/>
    </row>
    <row r="218" spans="1:14" x14ac:dyDescent="0.25">
      <c r="A218" s="8" t="s">
        <v>26</v>
      </c>
      <c r="B218" s="53">
        <f t="shared" si="31"/>
        <v>0</v>
      </c>
      <c r="C218" s="53">
        <f t="shared" si="29"/>
        <v>0</v>
      </c>
      <c r="D218" s="53">
        <f t="shared" si="30"/>
        <v>0</v>
      </c>
      <c r="F218" s="21"/>
    </row>
    <row r="219" spans="1:14" x14ac:dyDescent="0.25">
      <c r="A219" s="8" t="s">
        <v>28</v>
      </c>
      <c r="B219" s="53">
        <f t="shared" si="31"/>
        <v>0</v>
      </c>
      <c r="C219" s="53">
        <f t="shared" si="29"/>
        <v>0</v>
      </c>
      <c r="D219" s="53">
        <f t="shared" si="30"/>
        <v>0</v>
      </c>
      <c r="F219" s="21"/>
    </row>
    <row r="220" spans="1:14" x14ac:dyDescent="0.25">
      <c r="A220" s="8" t="s">
        <v>30</v>
      </c>
      <c r="B220" s="53">
        <f t="shared" si="31"/>
        <v>0</v>
      </c>
      <c r="C220" s="53">
        <f t="shared" si="29"/>
        <v>0</v>
      </c>
      <c r="D220" s="53">
        <f t="shared" si="30"/>
        <v>0</v>
      </c>
      <c r="F220" s="21"/>
    </row>
    <row r="221" spans="1:14" x14ac:dyDescent="0.25">
      <c r="A221" s="8" t="s">
        <v>32</v>
      </c>
      <c r="B221" s="53">
        <f t="shared" si="31"/>
        <v>0</v>
      </c>
      <c r="C221" s="53">
        <f t="shared" si="29"/>
        <v>0</v>
      </c>
      <c r="D221" s="53">
        <f t="shared" si="30"/>
        <v>0</v>
      </c>
      <c r="F221" s="21"/>
    </row>
    <row r="222" spans="1:14" x14ac:dyDescent="0.25">
      <c r="A222" s="8" t="s">
        <v>34</v>
      </c>
      <c r="B222" s="53">
        <f t="shared" si="31"/>
        <v>0</v>
      </c>
      <c r="C222" s="53">
        <f t="shared" si="29"/>
        <v>0</v>
      </c>
      <c r="D222" s="53">
        <f t="shared" si="30"/>
        <v>0</v>
      </c>
      <c r="F222" s="21"/>
    </row>
    <row r="223" spans="1:14" x14ac:dyDescent="0.25">
      <c r="A223" s="8" t="s">
        <v>35</v>
      </c>
      <c r="B223" s="53">
        <f t="shared" si="31"/>
        <v>0</v>
      </c>
      <c r="C223" s="53">
        <f t="shared" si="29"/>
        <v>0</v>
      </c>
      <c r="D223" s="53">
        <f t="shared" si="30"/>
        <v>0</v>
      </c>
      <c r="F223" s="21"/>
    </row>
    <row r="226" spans="1:15" ht="18.75" x14ac:dyDescent="0.3">
      <c r="A226" s="28" t="s">
        <v>130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197" t="s">
        <v>96</v>
      </c>
      <c r="C229" s="198"/>
      <c r="D229" s="198"/>
      <c r="E229" s="199"/>
    </row>
    <row r="230" spans="1:15" ht="15.75" thickBot="1" x14ac:dyDescent="0.3">
      <c r="A230" s="32" t="s">
        <v>41</v>
      </c>
      <c r="B230" s="33" t="s">
        <v>70</v>
      </c>
      <c r="C230" s="33" t="s">
        <v>71</v>
      </c>
      <c r="D230" s="33" t="s">
        <v>72</v>
      </c>
      <c r="E230" s="34" t="s">
        <v>97</v>
      </c>
      <c r="O230" s="7"/>
    </row>
    <row r="231" spans="1:15" x14ac:dyDescent="0.25">
      <c r="A231" s="8" t="s">
        <v>16</v>
      </c>
      <c r="B231" s="54">
        <f>B212*Tariffs!B6*Tariffs!E6/Tariffs!G6</f>
        <v>0</v>
      </c>
      <c r="C231" s="54">
        <f>C212*Tariffs!C6*Tariffs!E6/Tariffs!F6</f>
        <v>0</v>
      </c>
      <c r="D231" s="54">
        <f>D212*Tariffs!D6</f>
        <v>0</v>
      </c>
      <c r="E231" s="55">
        <f>SUM(B231:D231)</f>
        <v>0</v>
      </c>
    </row>
    <row r="232" spans="1:15" x14ac:dyDescent="0.25">
      <c r="A232" s="8" t="s">
        <v>18</v>
      </c>
      <c r="B232" s="54">
        <f>B213*Tariffs!B7*Tariffs!E7/Tariffs!G7</f>
        <v>0</v>
      </c>
      <c r="C232" s="54">
        <f>C213*Tariffs!C7*Tariffs!E7/Tariffs!F7</f>
        <v>0</v>
      </c>
      <c r="D232" s="54">
        <f>D213*Tariffs!D7</f>
        <v>0</v>
      </c>
      <c r="E232" s="55">
        <f t="shared" ref="E232:E240" si="32">SUM(B232:D232)</f>
        <v>0</v>
      </c>
    </row>
    <row r="233" spans="1:15" x14ac:dyDescent="0.25">
      <c r="A233" s="8" t="s">
        <v>20</v>
      </c>
      <c r="B233" s="54">
        <f>B214*Tariffs!B8*Tariffs!E8/Tariffs!G8</f>
        <v>0</v>
      </c>
      <c r="C233" s="54">
        <f>C214*Tariffs!C8*Tariffs!E8/Tariffs!F8</f>
        <v>0</v>
      </c>
      <c r="D233" s="54">
        <f>D214*Tariffs!D8</f>
        <v>0</v>
      </c>
      <c r="E233" s="55">
        <f t="shared" si="32"/>
        <v>0</v>
      </c>
    </row>
    <row r="234" spans="1:15" x14ac:dyDescent="0.25">
      <c r="A234" s="8" t="s">
        <v>22</v>
      </c>
      <c r="B234" s="54">
        <f>B215*Tariffs!B9*Tariffs!E9/Tariffs!G9</f>
        <v>0</v>
      </c>
      <c r="C234" s="54">
        <f>C215*Tariffs!C9*Tariffs!E9/Tariffs!F9</f>
        <v>0</v>
      </c>
      <c r="D234" s="54">
        <f>D215*Tariffs!D9</f>
        <v>0</v>
      </c>
      <c r="E234" s="55">
        <f t="shared" si="32"/>
        <v>0</v>
      </c>
    </row>
    <row r="235" spans="1:15" x14ac:dyDescent="0.25">
      <c r="A235" s="8" t="s">
        <v>24</v>
      </c>
      <c r="B235" s="54">
        <f>B216*Tariffs!B10*Tariffs!E10/Tariffs!G10</f>
        <v>0</v>
      </c>
      <c r="C235" s="54">
        <f>C216*Tariffs!C10*Tariffs!E10/Tariffs!F10</f>
        <v>0</v>
      </c>
      <c r="D235" s="54">
        <f>D216*Tariffs!D10</f>
        <v>0</v>
      </c>
      <c r="E235" s="55">
        <f t="shared" si="32"/>
        <v>0</v>
      </c>
    </row>
    <row r="236" spans="1:15" x14ac:dyDescent="0.25">
      <c r="A236" s="8" t="s">
        <v>25</v>
      </c>
      <c r="B236" s="54">
        <f>B217*Tariffs!B11*Tariffs!E11/Tariffs!G11</f>
        <v>0</v>
      </c>
      <c r="C236" s="54">
        <f>C217*Tariffs!C11*Tariffs!E11/Tariffs!F11</f>
        <v>0</v>
      </c>
      <c r="D236" s="54">
        <f>D217*Tariffs!D11</f>
        <v>0</v>
      </c>
      <c r="E236" s="55">
        <f t="shared" si="32"/>
        <v>0</v>
      </c>
    </row>
    <row r="237" spans="1:15" x14ac:dyDescent="0.25">
      <c r="A237" s="8" t="s">
        <v>26</v>
      </c>
      <c r="B237" s="54">
        <f>B218*Tariffs!B12*Tariffs!E12/Tariffs!G12</f>
        <v>0</v>
      </c>
      <c r="C237" s="54">
        <f>C218*Tariffs!C12*Tariffs!E12/Tariffs!F12</f>
        <v>0</v>
      </c>
      <c r="D237" s="54">
        <f>D218*Tariffs!D12</f>
        <v>0</v>
      </c>
      <c r="E237" s="55">
        <f t="shared" si="32"/>
        <v>0</v>
      </c>
    </row>
    <row r="238" spans="1:15" x14ac:dyDescent="0.25">
      <c r="A238" s="8" t="s">
        <v>28</v>
      </c>
      <c r="B238" s="54">
        <f>B219*Tariffs!B13*Tariffs!E13/Tariffs!G13</f>
        <v>0</v>
      </c>
      <c r="C238" s="54">
        <f>C219*Tariffs!C13*Tariffs!E13/Tariffs!F13</f>
        <v>0</v>
      </c>
      <c r="D238" s="54">
        <f>D219*Tariffs!D13</f>
        <v>0</v>
      </c>
      <c r="E238" s="55">
        <f t="shared" si="32"/>
        <v>0</v>
      </c>
    </row>
    <row r="239" spans="1:15" x14ac:dyDescent="0.25">
      <c r="A239" s="8" t="s">
        <v>30</v>
      </c>
      <c r="B239" s="54">
        <f>B220*Tariffs!B14*Tariffs!E14/Tariffs!G14</f>
        <v>0</v>
      </c>
      <c r="C239" s="54">
        <f>C220*Tariffs!C14*Tariffs!E14/Tariffs!F14</f>
        <v>0</v>
      </c>
      <c r="D239" s="54">
        <f>D220*Tariffs!D14</f>
        <v>0</v>
      </c>
      <c r="E239" s="55">
        <f t="shared" si="32"/>
        <v>0</v>
      </c>
    </row>
    <row r="240" spans="1:15" x14ac:dyDescent="0.25">
      <c r="A240" s="8" t="s">
        <v>32</v>
      </c>
      <c r="B240" s="54">
        <f>B221*Tariffs!B15*Tariffs!E15/Tariffs!G15</f>
        <v>0</v>
      </c>
      <c r="C240" s="54">
        <f>C221*Tariffs!C15*Tariffs!E15/Tariffs!F15</f>
        <v>0</v>
      </c>
      <c r="D240" s="54">
        <f>D221*Tariffs!D15</f>
        <v>0</v>
      </c>
      <c r="E240" s="55">
        <f t="shared" si="32"/>
        <v>0</v>
      </c>
    </row>
    <row r="241" spans="1:7" x14ac:dyDescent="0.25">
      <c r="A241" s="8" t="s">
        <v>34</v>
      </c>
      <c r="B241" s="54">
        <f>B222*Tariffs!B16*Tariffs!E16/Tariffs!G16</f>
        <v>0</v>
      </c>
      <c r="C241" s="54">
        <f>C222*Tariffs!C16*Tariffs!E16/Tariffs!F16</f>
        <v>0</v>
      </c>
      <c r="D241" s="54">
        <f>D222*Tariffs!D16</f>
        <v>0</v>
      </c>
      <c r="E241" s="55">
        <f>SUM(B241:D241)</f>
        <v>0</v>
      </c>
    </row>
    <row r="242" spans="1:7" x14ac:dyDescent="0.25">
      <c r="A242" s="8" t="s">
        <v>35</v>
      </c>
      <c r="B242" s="54">
        <f>B223*Tariffs!B17*Tariffs!E17/Tariffs!G17</f>
        <v>0</v>
      </c>
      <c r="C242" s="54">
        <f>C223*Tariffs!C17*Tariffs!E17/Tariffs!F17</f>
        <v>0</v>
      </c>
      <c r="D242" s="54">
        <f>D223*Tariffs!D17</f>
        <v>0</v>
      </c>
      <c r="E242" s="55">
        <f t="shared" ref="E242" si="33">SUM(B242:D242)</f>
        <v>0</v>
      </c>
    </row>
    <row r="243" spans="1:7" x14ac:dyDescent="0.25">
      <c r="E243" s="41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</hyperlinks>
  <pageMargins left="0.7" right="0.7" top="0.75" bottom="0.75" header="0.3" footer="0.3"/>
  <pageSetup paperSize="9" orientation="portrait" r:id="rId2"/>
  <ignoredErrors>
    <ignoredError sqref="B174 B175:B185 C174:E185" emptyCellReferenc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G31"/>
  <sheetViews>
    <sheetView workbookViewId="0"/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</cols>
  <sheetData>
    <row r="3" spans="1:7" x14ac:dyDescent="0.25">
      <c r="A3" s="13" t="s">
        <v>151</v>
      </c>
      <c r="B3" s="62" t="s">
        <v>152</v>
      </c>
      <c r="C3" s="20"/>
      <c r="D3" s="20"/>
      <c r="E3" s="20"/>
    </row>
    <row r="4" spans="1:7" x14ac:dyDescent="0.25">
      <c r="A4" s="62" t="s">
        <v>153</v>
      </c>
      <c r="B4" s="13" t="s">
        <v>76</v>
      </c>
      <c r="C4" s="13" t="s">
        <v>77</v>
      </c>
      <c r="D4" s="13" t="s">
        <v>41</v>
      </c>
      <c r="E4" s="191" t="s">
        <v>154</v>
      </c>
      <c r="F4" s="192"/>
      <c r="G4" s="193"/>
    </row>
    <row r="5" spans="1:7" x14ac:dyDescent="0.25">
      <c r="A5" s="20"/>
      <c r="B5" s="20" t="s">
        <v>155</v>
      </c>
      <c r="C5" s="20" t="s">
        <v>156</v>
      </c>
      <c r="D5" s="20" t="s">
        <v>157</v>
      </c>
      <c r="E5" s="20" t="s">
        <v>41</v>
      </c>
      <c r="F5" s="14" t="s">
        <v>77</v>
      </c>
      <c r="G5" s="14" t="s">
        <v>76</v>
      </c>
    </row>
    <row r="6" spans="1:7" x14ac:dyDescent="0.25">
      <c r="A6" s="8" t="s">
        <v>16</v>
      </c>
      <c r="B6" s="139">
        <v>2.73606763</v>
      </c>
      <c r="C6" s="140">
        <v>1.3096581300000001</v>
      </c>
      <c r="D6" s="140">
        <v>0.62219301999999999</v>
      </c>
      <c r="E6" s="141">
        <v>31</v>
      </c>
      <c r="F6" s="141">
        <v>90</v>
      </c>
      <c r="G6" s="142">
        <v>365</v>
      </c>
    </row>
    <row r="7" spans="1:7" x14ac:dyDescent="0.25">
      <c r="A7" s="8" t="s">
        <v>18</v>
      </c>
      <c r="B7" s="139">
        <v>2.73606763</v>
      </c>
      <c r="C7" s="140">
        <v>1.3096581300000001</v>
      </c>
      <c r="D7" s="140">
        <v>0.52483024</v>
      </c>
      <c r="E7" s="141">
        <v>28</v>
      </c>
      <c r="F7" s="141">
        <v>90</v>
      </c>
      <c r="G7" s="142">
        <v>365</v>
      </c>
    </row>
    <row r="8" spans="1:7" x14ac:dyDescent="0.25">
      <c r="A8" s="8" t="s">
        <v>20</v>
      </c>
      <c r="B8" s="139">
        <v>2.73606763</v>
      </c>
      <c r="C8" s="140">
        <v>1.3096581300000001</v>
      </c>
      <c r="D8" s="140">
        <v>0.42072099000000002</v>
      </c>
      <c r="E8" s="141">
        <v>31</v>
      </c>
      <c r="F8" s="141">
        <v>90</v>
      </c>
      <c r="G8" s="142">
        <v>365</v>
      </c>
    </row>
    <row r="9" spans="1:7" x14ac:dyDescent="0.25">
      <c r="A9" s="8" t="s">
        <v>22</v>
      </c>
      <c r="B9" s="139">
        <v>2.73606763</v>
      </c>
      <c r="C9" s="140">
        <v>0.60710717000000003</v>
      </c>
      <c r="D9" s="140">
        <v>0.28976080999999998</v>
      </c>
      <c r="E9" s="141">
        <v>30</v>
      </c>
      <c r="F9" s="141">
        <v>91</v>
      </c>
      <c r="G9" s="142">
        <v>365</v>
      </c>
    </row>
    <row r="10" spans="1:7" x14ac:dyDescent="0.25">
      <c r="A10" s="8" t="s">
        <v>24</v>
      </c>
      <c r="B10" s="139">
        <v>2.73606763</v>
      </c>
      <c r="C10" s="140">
        <v>0.60710717000000003</v>
      </c>
      <c r="D10" s="140">
        <v>0.23563165</v>
      </c>
      <c r="E10" s="141">
        <v>31</v>
      </c>
      <c r="F10" s="141">
        <v>91</v>
      </c>
      <c r="G10" s="142">
        <v>365</v>
      </c>
    </row>
    <row r="11" spans="1:7" x14ac:dyDescent="0.25">
      <c r="A11" s="8" t="s">
        <v>25</v>
      </c>
      <c r="B11" s="139">
        <v>2.73606763</v>
      </c>
      <c r="C11" s="140">
        <v>0.60710717000000003</v>
      </c>
      <c r="D11" s="140">
        <v>0.20239404</v>
      </c>
      <c r="E11" s="141">
        <v>30</v>
      </c>
      <c r="F11" s="141">
        <v>91</v>
      </c>
      <c r="G11" s="142">
        <v>365</v>
      </c>
    </row>
    <row r="12" spans="1:7" x14ac:dyDescent="0.25">
      <c r="A12" s="8" t="s">
        <v>26</v>
      </c>
      <c r="B12" s="139">
        <v>2.73606763</v>
      </c>
      <c r="C12" s="140">
        <v>0.47585088999999997</v>
      </c>
      <c r="D12" s="140">
        <v>0.19345498</v>
      </c>
      <c r="E12" s="141">
        <v>31</v>
      </c>
      <c r="F12" s="141">
        <v>92</v>
      </c>
      <c r="G12" s="142">
        <v>365</v>
      </c>
    </row>
    <row r="13" spans="1:7" x14ac:dyDescent="0.25">
      <c r="A13" s="8" t="s">
        <v>28</v>
      </c>
      <c r="B13" s="139">
        <v>2.73606763</v>
      </c>
      <c r="C13" s="140">
        <v>0.47585088999999997</v>
      </c>
      <c r="D13" s="140">
        <v>0.18404365</v>
      </c>
      <c r="E13" s="141">
        <v>31</v>
      </c>
      <c r="F13" s="141">
        <v>92</v>
      </c>
      <c r="G13" s="142">
        <v>365</v>
      </c>
    </row>
    <row r="14" spans="1:7" x14ac:dyDescent="0.25">
      <c r="A14" s="8" t="s">
        <v>30</v>
      </c>
      <c r="B14" s="139">
        <v>2.73606763</v>
      </c>
      <c r="C14" s="140">
        <v>0.47585088999999997</v>
      </c>
      <c r="D14" s="140">
        <v>0.19362362999999999</v>
      </c>
      <c r="E14" s="141">
        <v>30</v>
      </c>
      <c r="F14" s="141">
        <v>92</v>
      </c>
      <c r="G14" s="142">
        <v>365</v>
      </c>
    </row>
    <row r="15" spans="1:7" x14ac:dyDescent="0.25">
      <c r="A15" s="8" t="s">
        <v>32</v>
      </c>
      <c r="B15" s="139">
        <v>2.73606763</v>
      </c>
      <c r="C15" s="140">
        <v>1.01980362</v>
      </c>
      <c r="D15" s="140">
        <v>0.25968280000000005</v>
      </c>
      <c r="E15" s="141">
        <v>31</v>
      </c>
      <c r="F15" s="141">
        <v>92</v>
      </c>
      <c r="G15" s="142">
        <v>365</v>
      </c>
    </row>
    <row r="16" spans="1:7" x14ac:dyDescent="0.25">
      <c r="A16" s="8" t="s">
        <v>34</v>
      </c>
      <c r="B16" s="139">
        <v>2.73606763</v>
      </c>
      <c r="C16" s="140">
        <v>1.01980362</v>
      </c>
      <c r="D16" s="140">
        <v>0.40714935000000002</v>
      </c>
      <c r="E16" s="141">
        <v>30</v>
      </c>
      <c r="F16" s="141">
        <v>92</v>
      </c>
      <c r="G16" s="142">
        <v>365</v>
      </c>
    </row>
    <row r="17" spans="1:7" x14ac:dyDescent="0.25">
      <c r="A17" s="8" t="s">
        <v>35</v>
      </c>
      <c r="B17" s="139">
        <v>2.73606763</v>
      </c>
      <c r="C17" s="140">
        <v>1.01980362</v>
      </c>
      <c r="D17" s="140">
        <v>0.55596519999999994</v>
      </c>
      <c r="E17" s="141">
        <v>31</v>
      </c>
      <c r="F17" s="141">
        <v>92</v>
      </c>
      <c r="G17" s="142">
        <v>365</v>
      </c>
    </row>
    <row r="18" spans="1:7" x14ac:dyDescent="0.25">
      <c r="D18" s="110"/>
    </row>
    <row r="20" spans="1:7" x14ac:dyDescent="0.25">
      <c r="B20" s="110"/>
      <c r="C20" s="132"/>
      <c r="D20" s="132"/>
    </row>
    <row r="21" spans="1:7" x14ac:dyDescent="0.25">
      <c r="B21" s="132"/>
      <c r="C21" s="132"/>
      <c r="D21" s="132"/>
    </row>
    <row r="22" spans="1:7" x14ac:dyDescent="0.25">
      <c r="B22" s="132"/>
      <c r="C22" s="132"/>
      <c r="D22" s="132"/>
    </row>
    <row r="23" spans="1:7" x14ac:dyDescent="0.25">
      <c r="B23" s="132"/>
      <c r="C23" s="132"/>
      <c r="D23" s="132"/>
    </row>
    <row r="24" spans="1:7" x14ac:dyDescent="0.25">
      <c r="B24" s="132"/>
      <c r="C24" s="132"/>
      <c r="D24" s="132"/>
    </row>
    <row r="25" spans="1:7" x14ac:dyDescent="0.25">
      <c r="B25" s="132"/>
      <c r="C25" s="132"/>
      <c r="D25" s="132"/>
    </row>
    <row r="26" spans="1:7" x14ac:dyDescent="0.25">
      <c r="B26" s="132"/>
      <c r="C26" s="132"/>
      <c r="D26" s="132"/>
    </row>
    <row r="27" spans="1:7" x14ac:dyDescent="0.25">
      <c r="B27" s="132"/>
      <c r="C27" s="132"/>
      <c r="D27" s="132"/>
    </row>
    <row r="28" spans="1:7" x14ac:dyDescent="0.25">
      <c r="B28" s="132"/>
      <c r="C28" s="132"/>
      <c r="D28" s="132"/>
    </row>
    <row r="29" spans="1:7" x14ac:dyDescent="0.25">
      <c r="B29" s="132"/>
      <c r="C29" s="132"/>
      <c r="D29" s="132"/>
    </row>
    <row r="30" spans="1:7" x14ac:dyDescent="0.25">
      <c r="B30" s="132"/>
      <c r="C30" s="132"/>
      <c r="D30" s="132"/>
    </row>
    <row r="31" spans="1:7" x14ac:dyDescent="0.25">
      <c r="B31" s="132"/>
      <c r="C31" s="132"/>
      <c r="D31" s="132"/>
    </row>
  </sheetData>
  <mergeCells count="1">
    <mergeCell ref="E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X30"/>
  <sheetViews>
    <sheetView tabSelected="1" topLeftCell="B1" workbookViewId="0">
      <selection activeCell="L15" sqref="L15"/>
    </sheetView>
  </sheetViews>
  <sheetFormatPr defaultColWidth="9.140625" defaultRowHeight="15" x14ac:dyDescent="0.25"/>
  <cols>
    <col min="1" max="1" width="6.85546875" style="61" bestFit="1" customWidth="1"/>
    <col min="2" max="2" width="7.28515625" style="61" bestFit="1" customWidth="1"/>
    <col min="3" max="9" width="13.28515625" style="61" bestFit="1" customWidth="1"/>
    <col min="10" max="11" width="9.140625" style="61"/>
    <col min="12" max="12" width="13.42578125" style="61" customWidth="1"/>
    <col min="13" max="24" width="12.5703125" style="61" bestFit="1" customWidth="1"/>
    <col min="25" max="16384" width="9.140625" style="61"/>
  </cols>
  <sheetData>
    <row r="1" spans="1:24" x14ac:dyDescent="0.25">
      <c r="A1" s="201" t="s">
        <v>116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24" ht="45" x14ac:dyDescent="0.25">
      <c r="A2" s="63" t="s">
        <v>41</v>
      </c>
      <c r="B2" s="64" t="s">
        <v>108</v>
      </c>
      <c r="C2" s="64" t="s">
        <v>158</v>
      </c>
      <c r="D2" s="64" t="s">
        <v>159</v>
      </c>
      <c r="E2" s="64" t="s">
        <v>160</v>
      </c>
      <c r="F2" s="64" t="s">
        <v>161</v>
      </c>
      <c r="G2" s="64" t="s">
        <v>162</v>
      </c>
      <c r="H2" s="64" t="s">
        <v>163</v>
      </c>
      <c r="I2" s="64" t="s">
        <v>164</v>
      </c>
      <c r="J2" s="64" t="s">
        <v>165</v>
      </c>
      <c r="K2" s="64" t="s">
        <v>166</v>
      </c>
    </row>
    <row r="3" spans="1:24" x14ac:dyDescent="0.25">
      <c r="A3" s="63" t="s">
        <v>167</v>
      </c>
      <c r="B3" s="65" t="s">
        <v>112</v>
      </c>
      <c r="C3" s="150">
        <v>5.7761718000000004E-4</v>
      </c>
      <c r="D3" s="144">
        <v>4.4250240000000008E-4</v>
      </c>
      <c r="E3" s="144">
        <v>6.0282240000000006E-4</v>
      </c>
      <c r="F3" s="149">
        <v>0.38562649426838841</v>
      </c>
      <c r="G3" s="149">
        <v>0.45104079129883951</v>
      </c>
      <c r="H3" s="149">
        <v>0.16333271443277209</v>
      </c>
      <c r="I3" s="149">
        <v>1</v>
      </c>
      <c r="J3" s="152">
        <v>1.18</v>
      </c>
      <c r="K3" s="162">
        <v>1.18</v>
      </c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</row>
    <row r="4" spans="1:24" x14ac:dyDescent="0.25">
      <c r="A4" s="63" t="s">
        <v>168</v>
      </c>
      <c r="B4" s="65" t="s">
        <v>112</v>
      </c>
      <c r="C4" s="144">
        <v>5.7761718000000004E-4</v>
      </c>
      <c r="D4" s="144">
        <v>4.4250240000000008E-4</v>
      </c>
      <c r="E4" s="144">
        <v>6.0282240000000006E-4</v>
      </c>
      <c r="F4" s="149">
        <v>0.38562649426838841</v>
      </c>
      <c r="G4" s="149">
        <v>0.45104079129883951</v>
      </c>
      <c r="H4" s="149">
        <v>0.16333271443277209</v>
      </c>
      <c r="I4" s="149">
        <v>1</v>
      </c>
      <c r="J4" s="152">
        <v>1.22</v>
      </c>
      <c r="K4" s="162">
        <v>1.22</v>
      </c>
    </row>
    <row r="5" spans="1:24" x14ac:dyDescent="0.25">
      <c r="A5" s="63" t="s">
        <v>169</v>
      </c>
      <c r="B5" s="65">
        <v>-6</v>
      </c>
      <c r="C5" s="144">
        <v>4.9730718000000004E-4</v>
      </c>
      <c r="D5" s="144">
        <v>3.8238240000000004E-4</v>
      </c>
      <c r="E5" s="144">
        <v>3.8238240000000004E-4</v>
      </c>
      <c r="F5" s="149">
        <v>0.46090781953658988</v>
      </c>
      <c r="G5" s="149">
        <v>0.53909218046341012</v>
      </c>
      <c r="H5" s="149">
        <v>0</v>
      </c>
      <c r="I5" s="149">
        <v>1</v>
      </c>
      <c r="J5" s="152">
        <v>1.24</v>
      </c>
      <c r="K5" s="66">
        <v>1.24</v>
      </c>
      <c r="M5" s="146"/>
    </row>
    <row r="6" spans="1:24" x14ac:dyDescent="0.25">
      <c r="A6" s="63" t="s">
        <v>170</v>
      </c>
      <c r="B6" s="65">
        <v>-1</v>
      </c>
      <c r="C6" s="144">
        <v>3.6345717999999996E-4</v>
      </c>
      <c r="D6" s="144">
        <v>2.8218240000000004E-4</v>
      </c>
      <c r="E6" s="144">
        <v>2.8218240000000004E-4</v>
      </c>
      <c r="F6" s="149">
        <v>0.62940659441877866</v>
      </c>
      <c r="G6" s="149">
        <v>0</v>
      </c>
      <c r="H6" s="149">
        <v>0.37059340558122128</v>
      </c>
      <c r="I6" s="149">
        <v>1</v>
      </c>
      <c r="J6" s="152">
        <v>1.27</v>
      </c>
      <c r="K6" s="66">
        <v>1.27</v>
      </c>
    </row>
    <row r="7" spans="1:24" x14ac:dyDescent="0.25">
      <c r="A7" s="63" t="s">
        <v>24</v>
      </c>
      <c r="B7" s="65">
        <v>3</v>
      </c>
      <c r="C7" s="144">
        <v>2.2047747999999999E-4</v>
      </c>
      <c r="D7" s="144">
        <v>2.0270410000000001E-4</v>
      </c>
      <c r="E7" s="144">
        <v>2.0270410000000001E-4</v>
      </c>
      <c r="F7" s="149">
        <v>1</v>
      </c>
      <c r="G7" s="149">
        <v>0</v>
      </c>
      <c r="H7" s="149">
        <v>0</v>
      </c>
      <c r="I7" s="149">
        <v>1</v>
      </c>
      <c r="J7" s="152">
        <v>1.29</v>
      </c>
      <c r="K7" s="66">
        <v>1.29</v>
      </c>
    </row>
    <row r="8" spans="1:24" x14ac:dyDescent="0.25">
      <c r="A8" s="63" t="s">
        <v>171</v>
      </c>
      <c r="B8" s="65">
        <v>7</v>
      </c>
      <c r="C8" s="144">
        <v>1.2956449999999999E-4</v>
      </c>
      <c r="D8" s="144">
        <v>1.5132159999999998E-4</v>
      </c>
      <c r="E8" s="144">
        <v>1.5132159999999998E-4</v>
      </c>
      <c r="F8" s="149">
        <v>1</v>
      </c>
      <c r="G8" s="149">
        <v>0</v>
      </c>
      <c r="H8" s="149">
        <v>0</v>
      </c>
      <c r="I8" s="149">
        <v>1.6009144188157287</v>
      </c>
      <c r="J8" s="152">
        <v>1.3</v>
      </c>
      <c r="K8" s="66">
        <v>1.31</v>
      </c>
    </row>
    <row r="9" spans="1:24" x14ac:dyDescent="0.25">
      <c r="A9" s="63" t="s">
        <v>172</v>
      </c>
      <c r="B9" s="65">
        <v>10</v>
      </c>
      <c r="C9" s="144">
        <v>7.5714499999999995E-5</v>
      </c>
      <c r="D9" s="144">
        <v>1.1582250000000001E-4</v>
      </c>
      <c r="E9" s="144">
        <v>1.1582250000000001E-4</v>
      </c>
      <c r="F9" s="149">
        <v>1</v>
      </c>
      <c r="G9" s="149">
        <v>0</v>
      </c>
      <c r="H9" s="149">
        <v>0</v>
      </c>
      <c r="I9" s="149">
        <v>2.5221125904103738</v>
      </c>
      <c r="J9" s="152">
        <v>1.33</v>
      </c>
      <c r="K9" s="66">
        <v>1.33</v>
      </c>
    </row>
    <row r="10" spans="1:24" x14ac:dyDescent="0.25">
      <c r="A10" s="63" t="s">
        <v>173</v>
      </c>
      <c r="B10" s="65">
        <v>10</v>
      </c>
      <c r="C10" s="144">
        <v>7.5714499999999995E-5</v>
      </c>
      <c r="D10" s="144">
        <v>1.1582250000000001E-4</v>
      </c>
      <c r="E10" s="144">
        <v>1.1582250000000001E-4</v>
      </c>
      <c r="F10" s="149">
        <v>1</v>
      </c>
      <c r="G10" s="149">
        <v>0</v>
      </c>
      <c r="H10" s="149">
        <v>0</v>
      </c>
      <c r="I10" s="149">
        <v>2.5221125904103738</v>
      </c>
      <c r="J10" s="152">
        <v>1.35</v>
      </c>
      <c r="K10" s="66">
        <v>1.35</v>
      </c>
    </row>
    <row r="11" spans="1:24" x14ac:dyDescent="0.25">
      <c r="A11" s="63" t="s">
        <v>174</v>
      </c>
      <c r="B11" s="65">
        <v>6</v>
      </c>
      <c r="C11" s="144">
        <v>1.5045747999999998E-4</v>
      </c>
      <c r="D11" s="144">
        <v>1.6349410000000001E-4</v>
      </c>
      <c r="E11" s="144">
        <v>1.6349410000000001E-4</v>
      </c>
      <c r="F11" s="149">
        <v>1</v>
      </c>
      <c r="G11" s="149">
        <v>0</v>
      </c>
      <c r="H11" s="149">
        <v>0</v>
      </c>
      <c r="I11" s="149">
        <v>1.4058307592249366</v>
      </c>
      <c r="J11" s="152">
        <v>1.36</v>
      </c>
      <c r="K11" s="66">
        <v>1.36</v>
      </c>
    </row>
    <row r="12" spans="1:24" x14ac:dyDescent="0.25">
      <c r="A12" s="63" t="s">
        <v>175</v>
      </c>
      <c r="B12" s="65">
        <v>0</v>
      </c>
      <c r="C12" s="144">
        <v>3.3668718E-4</v>
      </c>
      <c r="D12" s="144">
        <v>2.6214240000000001E-4</v>
      </c>
      <c r="E12" s="144">
        <v>2.6214240000000001E-4</v>
      </c>
      <c r="F12" s="149">
        <v>0.67905651859402893</v>
      </c>
      <c r="G12" s="149">
        <v>0.32094348140597112</v>
      </c>
      <c r="H12" s="149">
        <v>0</v>
      </c>
      <c r="I12" s="149">
        <v>1</v>
      </c>
      <c r="J12" s="152">
        <v>1.37</v>
      </c>
      <c r="K12" s="66">
        <v>1.37</v>
      </c>
    </row>
    <row r="13" spans="1:24" x14ac:dyDescent="0.25">
      <c r="A13" s="63" t="s">
        <v>176</v>
      </c>
      <c r="B13" s="65">
        <v>-6</v>
      </c>
      <c r="C13" s="144">
        <v>4.9730718000000004E-4</v>
      </c>
      <c r="D13" s="144">
        <v>3.8238240000000004E-4</v>
      </c>
      <c r="E13" s="144">
        <v>3.8238240000000004E-4</v>
      </c>
      <c r="F13" s="149">
        <v>0.46090781953658988</v>
      </c>
      <c r="G13" s="149">
        <v>0.217839540831718</v>
      </c>
      <c r="H13" s="149">
        <v>0.32125263963169209</v>
      </c>
      <c r="I13" s="149">
        <v>1</v>
      </c>
      <c r="J13" s="152">
        <v>1.38</v>
      </c>
      <c r="K13" s="66">
        <v>1.38</v>
      </c>
    </row>
    <row r="14" spans="1:24" x14ac:dyDescent="0.25">
      <c r="A14" s="63" t="s">
        <v>177</v>
      </c>
      <c r="B14" s="65" t="s">
        <v>112</v>
      </c>
      <c r="C14" s="144">
        <v>5.7761718000000004E-4</v>
      </c>
      <c r="D14" s="144">
        <v>4.4250240000000008E-4</v>
      </c>
      <c r="E14" s="144">
        <v>6.0282240000000006E-4</v>
      </c>
      <c r="F14" s="149">
        <v>0.38562649426838841</v>
      </c>
      <c r="G14" s="149">
        <v>0.1822592173168848</v>
      </c>
      <c r="H14" s="149">
        <v>0.43211428841472677</v>
      </c>
      <c r="I14" s="149">
        <v>1</v>
      </c>
      <c r="J14" s="152">
        <v>1.4</v>
      </c>
      <c r="K14" s="152">
        <v>1.4</v>
      </c>
    </row>
    <row r="17" spans="1:15" x14ac:dyDescent="0.25">
      <c r="A17" s="201" t="s">
        <v>64</v>
      </c>
      <c r="B17" s="201"/>
      <c r="C17" s="201"/>
      <c r="D17" s="201"/>
      <c r="E17" s="201"/>
      <c r="F17" s="201"/>
      <c r="G17" s="201"/>
      <c r="H17" s="201"/>
      <c r="I17" s="201"/>
      <c r="J17" s="66"/>
      <c r="K17" s="66"/>
    </row>
    <row r="18" spans="1:15" ht="30" x14ac:dyDescent="0.25">
      <c r="A18" s="63" t="s">
        <v>41</v>
      </c>
      <c r="B18" s="64" t="s">
        <v>108</v>
      </c>
      <c r="C18" s="64" t="s">
        <v>67</v>
      </c>
      <c r="D18" s="64" t="s">
        <v>161</v>
      </c>
      <c r="E18" s="64" t="s">
        <v>178</v>
      </c>
      <c r="F18" s="64" t="s">
        <v>163</v>
      </c>
      <c r="G18" s="64" t="s">
        <v>164</v>
      </c>
      <c r="H18" s="64" t="s">
        <v>179</v>
      </c>
      <c r="I18" s="64" t="s">
        <v>180</v>
      </c>
      <c r="J18" s="66"/>
      <c r="K18" s="64"/>
    </row>
    <row r="19" spans="1:15" x14ac:dyDescent="0.25">
      <c r="A19" s="63" t="s">
        <v>167</v>
      </c>
      <c r="B19" s="65" t="s">
        <v>181</v>
      </c>
      <c r="C19" s="129">
        <v>1</v>
      </c>
      <c r="D19" s="148">
        <v>0.63</v>
      </c>
      <c r="E19" s="148">
        <v>0.17</v>
      </c>
      <c r="F19" s="148">
        <v>0.2</v>
      </c>
      <c r="G19" s="149">
        <v>1</v>
      </c>
      <c r="H19" s="152">
        <v>0.97</v>
      </c>
      <c r="I19" s="163">
        <v>0.97</v>
      </c>
      <c r="J19" s="66"/>
      <c r="K19" s="66"/>
      <c r="L19" s="112"/>
      <c r="M19" s="24"/>
      <c r="N19" s="24"/>
      <c r="O19" s="111"/>
    </row>
    <row r="20" spans="1:15" x14ac:dyDescent="0.25">
      <c r="A20" s="63" t="s">
        <v>168</v>
      </c>
      <c r="B20" s="65" t="s">
        <v>181</v>
      </c>
      <c r="C20" s="129">
        <v>1</v>
      </c>
      <c r="D20" s="148">
        <v>0.63</v>
      </c>
      <c r="E20" s="148">
        <v>0.17</v>
      </c>
      <c r="F20" s="148">
        <v>0.2</v>
      </c>
      <c r="G20" s="149">
        <v>1</v>
      </c>
      <c r="H20" s="152">
        <v>0.97</v>
      </c>
      <c r="I20" s="163">
        <v>0.97</v>
      </c>
      <c r="J20" s="66"/>
      <c r="K20" s="66"/>
      <c r="L20" s="112"/>
      <c r="M20" s="24"/>
      <c r="N20" s="24"/>
      <c r="O20" s="111"/>
    </row>
    <row r="21" spans="1:15" x14ac:dyDescent="0.25">
      <c r="A21" s="63" t="s">
        <v>169</v>
      </c>
      <c r="B21" s="65">
        <v>-6</v>
      </c>
      <c r="C21" s="129">
        <v>0.8</v>
      </c>
      <c r="D21" s="148">
        <v>0.78749999999999998</v>
      </c>
      <c r="E21" s="148">
        <v>0.21250000000000002</v>
      </c>
      <c r="F21" s="148">
        <v>0</v>
      </c>
      <c r="G21" s="149">
        <v>1</v>
      </c>
      <c r="H21" s="152">
        <v>0.99</v>
      </c>
      <c r="I21" s="164">
        <v>1</v>
      </c>
      <c r="J21" s="66"/>
      <c r="K21" s="66"/>
      <c r="L21" s="112"/>
      <c r="M21" s="24"/>
      <c r="N21" s="24"/>
      <c r="O21" s="111"/>
    </row>
    <row r="22" spans="1:15" x14ac:dyDescent="0.25">
      <c r="A22" s="63" t="s">
        <v>170</v>
      </c>
      <c r="B22" s="65">
        <v>-1</v>
      </c>
      <c r="C22" s="129">
        <v>0.7</v>
      </c>
      <c r="D22" s="148">
        <v>0.90000000000000013</v>
      </c>
      <c r="E22" s="148">
        <v>0</v>
      </c>
      <c r="F22" s="148">
        <v>9.9999999999999922E-2</v>
      </c>
      <c r="G22" s="149">
        <v>1</v>
      </c>
      <c r="H22" s="152">
        <v>1</v>
      </c>
      <c r="I22" s="164">
        <v>1</v>
      </c>
      <c r="J22" s="66"/>
      <c r="K22" s="66"/>
      <c r="L22" s="112"/>
      <c r="M22" s="24"/>
      <c r="N22" s="24"/>
      <c r="O22" s="111"/>
    </row>
    <row r="23" spans="1:15" x14ac:dyDescent="0.25">
      <c r="A23" s="63" t="s">
        <v>24</v>
      </c>
      <c r="B23" s="65">
        <v>3</v>
      </c>
      <c r="C23" s="129">
        <v>0.63</v>
      </c>
      <c r="D23" s="148">
        <v>1</v>
      </c>
      <c r="E23" s="148">
        <v>0</v>
      </c>
      <c r="F23" s="148">
        <v>0</v>
      </c>
      <c r="G23" s="149">
        <v>1</v>
      </c>
      <c r="H23" s="152">
        <v>1</v>
      </c>
      <c r="I23" s="164">
        <v>1</v>
      </c>
      <c r="J23" s="66"/>
      <c r="K23" s="66"/>
      <c r="L23" s="112"/>
      <c r="M23" s="24"/>
      <c r="N23" s="24"/>
      <c r="O23" s="111"/>
    </row>
    <row r="24" spans="1:15" x14ac:dyDescent="0.25">
      <c r="A24" s="63" t="s">
        <v>171</v>
      </c>
      <c r="B24" s="65">
        <v>7</v>
      </c>
      <c r="C24" s="129">
        <v>0.55000000000000004</v>
      </c>
      <c r="D24" s="148">
        <v>1</v>
      </c>
      <c r="E24" s="148">
        <v>0</v>
      </c>
      <c r="F24" s="148">
        <v>0</v>
      </c>
      <c r="G24" s="149">
        <v>1.1454545454545453</v>
      </c>
      <c r="H24" s="152">
        <v>0.87</v>
      </c>
      <c r="I24" s="164">
        <v>1</v>
      </c>
      <c r="J24" s="66"/>
      <c r="K24" s="66"/>
      <c r="L24" s="112"/>
      <c r="M24" s="24"/>
      <c r="N24" s="24"/>
      <c r="O24" s="111"/>
    </row>
    <row r="25" spans="1:15" x14ac:dyDescent="0.25">
      <c r="A25" s="63" t="s">
        <v>172</v>
      </c>
      <c r="B25" s="65">
        <v>10</v>
      </c>
      <c r="C25" s="129">
        <v>0.5</v>
      </c>
      <c r="D25" s="148">
        <v>1</v>
      </c>
      <c r="E25" s="148">
        <v>0</v>
      </c>
      <c r="F25" s="148">
        <v>0</v>
      </c>
      <c r="G25" s="149">
        <v>1.26</v>
      </c>
      <c r="H25" s="152">
        <v>1</v>
      </c>
      <c r="I25" s="164">
        <v>1</v>
      </c>
      <c r="J25" s="66"/>
      <c r="K25" s="66"/>
      <c r="L25" s="112"/>
      <c r="M25" s="24"/>
      <c r="N25" s="24"/>
      <c r="O25" s="111"/>
    </row>
    <row r="26" spans="1:15" x14ac:dyDescent="0.25">
      <c r="A26" s="63" t="s">
        <v>173</v>
      </c>
      <c r="B26" s="65">
        <v>10</v>
      </c>
      <c r="C26" s="129">
        <v>0.5</v>
      </c>
      <c r="D26" s="148">
        <v>1</v>
      </c>
      <c r="E26" s="148">
        <v>0</v>
      </c>
      <c r="F26" s="148">
        <v>0</v>
      </c>
      <c r="G26" s="149">
        <v>1.26</v>
      </c>
      <c r="H26" s="152">
        <v>1</v>
      </c>
      <c r="I26" s="164">
        <v>1</v>
      </c>
      <c r="J26" s="66"/>
      <c r="K26" s="66"/>
      <c r="L26" s="112"/>
      <c r="M26" s="24"/>
      <c r="N26" s="24"/>
      <c r="O26" s="111"/>
    </row>
    <row r="27" spans="1:15" x14ac:dyDescent="0.25">
      <c r="A27" s="63" t="s">
        <v>174</v>
      </c>
      <c r="B27" s="65">
        <v>6</v>
      </c>
      <c r="C27" s="129">
        <v>0.56999999999999995</v>
      </c>
      <c r="D27" s="148">
        <v>1</v>
      </c>
      <c r="E27" s="148">
        <v>0</v>
      </c>
      <c r="F27" s="148">
        <v>0</v>
      </c>
      <c r="G27" s="149">
        <v>1.1052631578947369</v>
      </c>
      <c r="H27" s="152">
        <v>1</v>
      </c>
      <c r="I27" s="164">
        <v>1</v>
      </c>
      <c r="J27" s="66"/>
      <c r="K27" s="66"/>
      <c r="L27" s="112"/>
      <c r="M27" s="24"/>
      <c r="N27" s="24"/>
      <c r="O27" s="111"/>
    </row>
    <row r="28" spans="1:15" x14ac:dyDescent="0.25">
      <c r="A28" s="63" t="s">
        <v>175</v>
      </c>
      <c r="B28" s="65">
        <v>0</v>
      </c>
      <c r="C28" s="129">
        <v>0.68</v>
      </c>
      <c r="D28" s="148">
        <v>0.92647058823529405</v>
      </c>
      <c r="E28" s="148">
        <v>7.3529411764705996E-2</v>
      </c>
      <c r="F28" s="148">
        <v>0</v>
      </c>
      <c r="G28" s="149">
        <v>1</v>
      </c>
      <c r="H28" s="152">
        <v>1</v>
      </c>
      <c r="I28" s="164">
        <v>1</v>
      </c>
      <c r="J28" s="66"/>
      <c r="K28" s="66"/>
      <c r="L28" s="112"/>
      <c r="M28" s="24"/>
      <c r="N28" s="24"/>
      <c r="O28" s="111"/>
    </row>
    <row r="29" spans="1:15" x14ac:dyDescent="0.25">
      <c r="A29" s="63" t="s">
        <v>176</v>
      </c>
      <c r="B29" s="65">
        <v>-6</v>
      </c>
      <c r="C29" s="129">
        <v>0.8</v>
      </c>
      <c r="D29" s="148">
        <v>0.78749999999999998</v>
      </c>
      <c r="E29" s="148">
        <v>6.2500000000000111E-2</v>
      </c>
      <c r="F29" s="148">
        <v>0.14999999999999991</v>
      </c>
      <c r="G29" s="149">
        <v>1</v>
      </c>
      <c r="H29" s="152">
        <v>1</v>
      </c>
      <c r="I29" s="165">
        <v>1</v>
      </c>
      <c r="J29" s="66"/>
      <c r="K29" s="66"/>
      <c r="L29" s="112"/>
      <c r="M29" s="24"/>
      <c r="N29" s="24"/>
      <c r="O29" s="111"/>
    </row>
    <row r="30" spans="1:15" x14ac:dyDescent="0.25">
      <c r="A30" s="63" t="s">
        <v>177</v>
      </c>
      <c r="B30" s="65" t="s">
        <v>181</v>
      </c>
      <c r="C30" s="129">
        <v>1</v>
      </c>
      <c r="D30" s="148">
        <v>0.63</v>
      </c>
      <c r="E30" s="148">
        <v>5.0000000000000086E-2</v>
      </c>
      <c r="F30" s="148">
        <v>0.31999999999999995</v>
      </c>
      <c r="G30" s="149">
        <v>1</v>
      </c>
      <c r="H30" s="152">
        <v>1</v>
      </c>
      <c r="I30" s="165">
        <v>1</v>
      </c>
      <c r="J30" s="66"/>
      <c r="K30" s="66"/>
      <c r="L30" s="112"/>
      <c r="M30" s="24"/>
      <c r="N30" s="24"/>
      <c r="O30" s="111"/>
    </row>
  </sheetData>
  <mergeCells count="2">
    <mergeCell ref="A1:K1"/>
    <mergeCell ref="A17:I17"/>
  </mergeCells>
  <conditionalFormatting sqref="J3:J14 H19:H30">
    <cfRule type="notContainsBlanks" dxfId="1" priority="2">
      <formula>LEN(TRIM(H3))&gt;0</formula>
    </cfRule>
  </conditionalFormatting>
  <conditionalFormatting sqref="K3:K14 I19:I30">
    <cfRule type="notContainsBlanks" dxfId="0" priority="1">
      <formula>LEN(TRIM(I3))&gt;0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2024</Jaar>
    <Maand xmlns="bacb7cf0-6450-40cc-afb5-63db44e4bb5b">Apr</Maand>
    <Type_x0020_doc xmlns="bacb7cf0-6450-40cc-afb5-63db44e4bb5b">-</Type_x0020_doc>
    <Onderwerp xmlns="bacb7cf0-6450-40cc-afb5-63db44e4bb5b">Website</Onderwerp>
    <_dlc_DocId xmlns="0009d3ae-0f9e-47be-ae31-9d6cd8b104c4">FS4J2TDFXHDR-257354695-1437</_dlc_DocId>
    <_dlc_DocIdUrl xmlns="0009d3ae-0f9e-47be-ae31-9d6cd8b104c4">
      <Url>https://gasunie.sharepoint.com/sites/20190844/_layouts/15/DocIdRedir.aspx?ID=FS4J2TDFXHDR-257354695-1437</Url>
      <Description>FS4J2TDFXHDR-257354695-1437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54cef1ce87a9274310d81c2466c27123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b2250d06addca3bf5bf2e2346fd824b1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DBB631-AA39-4D75-8A2B-B3D1856C07F2}">
  <ds:schemaRefs>
    <ds:schemaRef ds:uri="http://purl.org/dc/elements/1.1/"/>
    <ds:schemaRef ds:uri="http://schemas.microsoft.com/office/2006/metadata/properties"/>
    <ds:schemaRef ds:uri="bacb7cf0-6450-40cc-afb5-63db44e4bb5b"/>
    <ds:schemaRef ds:uri="0009d3ae-0f9e-47be-ae31-9d6cd8b104c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DE22E2-1D88-4502-A9FA-2A8576724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Tariffs</vt:lpstr>
      <vt:lpstr>Factors and fractions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2024-05-08T11:20:43Z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9ebf60f5-033b-4c5c-83b9-567ac1ec446c</vt:lpwstr>
  </property>
</Properties>
</file>